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989" activeTab="0"/>
  </bookViews>
  <sheets>
    <sheet name="ORÇAMENTO ANALÍTICO" sheetId="1" r:id="rId1"/>
    <sheet name="BDI" sheetId="2" r:id="rId2"/>
    <sheet name="CRONOGRAMA FÍSICO-FINANCEIRO" sheetId="3" r:id="rId3"/>
    <sheet name="COMPOSIÇÃO" sheetId="4" r:id="rId4"/>
  </sheets>
  <definedNames>
    <definedName name="_xlnm_Print_Area" localSheetId="1">'BDI'!$A$1:$E$27</definedName>
    <definedName name="_xlnm_Print_Area" localSheetId="2">'CRONOGRAMA FÍSICO-FINANCEIRO'!$A$1:$L$32</definedName>
    <definedName name="_xlnm_Print_Area" localSheetId="0">'ORÇAMENTO ANALÍTICO'!$A$1:$K$129</definedName>
    <definedName name="_xlnm_Print_Area_0" localSheetId="1">'BDI'!$A$1:$E$27</definedName>
    <definedName name="_xlnm_Print_Area_0" localSheetId="2">'CRONOGRAMA FÍSICO-FINANCEIRO'!$A$1:$L$32</definedName>
    <definedName name="_xlnm_Print_Area_0" localSheetId="0">'ORÇAMENTO ANALÍTICO'!$A$1:$K$129</definedName>
    <definedName name="_xlnm_Print_Area_0_0" localSheetId="1">'BDI'!$A$1:$E$27</definedName>
    <definedName name="_xlnm_Print_Area_0_0" localSheetId="2">'CRONOGRAMA FÍSICO-FINANCEIRO'!$A$1:$L$32</definedName>
    <definedName name="_xlnm_Print_Area_0_0" localSheetId="0">'ORÇAMENTO ANALÍTICO'!$A$1:$K$129</definedName>
    <definedName name="_xlnm_Print_Area_0_0_0" localSheetId="1">'BDI'!$A$1:$E$27</definedName>
    <definedName name="_xlnm_Print_Area_0_0_0" localSheetId="2">'CRONOGRAMA FÍSICO-FINANCEIRO'!$A$1:$L$32</definedName>
    <definedName name="_xlnm_Print_Area_0_0_0" localSheetId="0">'ORÇAMENTO ANALÍTICO'!$A$1:$K$129</definedName>
    <definedName name="_xlnm_Print_Area_0_0_0_0" localSheetId="1">'BDI'!$A$1:$E$27</definedName>
    <definedName name="_xlnm_Print_Area_0_0_0_0" localSheetId="2">'CRONOGRAMA FÍSICO-FINANCEIRO'!$A$1:$L$32</definedName>
    <definedName name="_xlnm_Print_Area_0_0_0_0" localSheetId="0">'ORÇAMENTO ANALÍTICO'!$A$1:$K$129</definedName>
    <definedName name="_xlnm_Print_Area_0_0_0_0_0" localSheetId="1">'BDI'!$A$1:$E$27</definedName>
    <definedName name="_xlnm_Print_Area_0_0_0_0_0" localSheetId="2">'CRONOGRAMA FÍSICO-FINANCEIRO'!$A$1:$L$32</definedName>
    <definedName name="_xlnm_Print_Area_0_0_0_0_0" localSheetId="0">'ORÇAMENTO ANALÍTICO'!$A$1:$K$129</definedName>
    <definedName name="_xlnm_Print_Area_0_0_0_0_0_0" localSheetId="1">'BDI'!$A$1:$E$27</definedName>
    <definedName name="_xlnm_Print_Area_0_0_0_0_0_0" localSheetId="2">'CRONOGRAMA FÍSICO-FINANCEIRO'!$A$1:$L$32</definedName>
    <definedName name="_xlnm_Print_Area_0_0_0_0_0_0" localSheetId="0">'ORÇAMENTO ANALÍTICO'!$A$1:$K$129</definedName>
    <definedName name="_xlnm_Print_Area_0_0_0_0_0_0_0" localSheetId="1">'BDI'!$A$1:$E$27</definedName>
    <definedName name="_xlnm_Print_Area_0_0_0_0_0_0_0" localSheetId="2">'CRONOGRAMA FÍSICO-FINANCEIRO'!$A$1:$L$32</definedName>
    <definedName name="_xlnm_Print_Area_0_0_0_0_0_0_0_0" localSheetId="1">'BDI'!$A$1:$E$27</definedName>
    <definedName name="_xlnm_Print_Area_0_0_0_0_0_0_0_0" localSheetId="2">'CRONOGRAMA FÍSICO-FINANCEIRO'!$A$1:$L$32</definedName>
    <definedName name="_xlnm_Print_Titles" localSheetId="0">'ORÇAMENTO ANALÍTICO'!$2:$15</definedName>
    <definedName name="_xlnm_Print_Titles_0" localSheetId="0">'ORÇAMENTO ANALÍTICO'!$2:$15</definedName>
    <definedName name="_xlnm_Print_Titles_0_0" localSheetId="0">'ORÇAMENTO ANALÍTICO'!$2:$15</definedName>
    <definedName name="_xlnm_Print_Titles_0_0_0" localSheetId="0">'ORÇAMENTO ANALÍTICO'!$2:$15</definedName>
    <definedName name="_xlnm_Print_Titles_0_0_0_0" localSheetId="0">'ORÇAMENTO ANALÍTICO'!$2:$15</definedName>
    <definedName name="_xlnm_Print_Titles_0_0_0_0_0" localSheetId="0">'ORÇAMENTO ANALÍTICO'!$2:$15</definedName>
    <definedName name="_xlnm_Print_Titles_0_0_0_0_0_0" localSheetId="0">'ORÇAMENTO ANALÍTICO'!$2:$15</definedName>
    <definedName name="_xlnm_Print_Titles_0_0_0_0_0_0_0" localSheetId="0">'ORÇAMENTO ANALÍTICO'!$2:$15</definedName>
    <definedName name="_xlnm_Print_Titles_0_0_0_0_0_0_0_0" localSheetId="0">'ORÇAMENTO ANALÍTICO'!$2:$15</definedName>
    <definedName name="_xlnm.Print_Area" localSheetId="1">'BDI'!$A$1:$E$27</definedName>
    <definedName name="_xlnm.Print_Area" localSheetId="2">'CRONOGRAMA FÍSICO-FINANCEIRO'!$A$1:$L$32</definedName>
    <definedName name="_xlnm.Print_Area" localSheetId="0">'ORÇAMENTO ANALÍTICO'!$A$1:$K$128</definedName>
    <definedName name="NCOMPOSICOES">3</definedName>
    <definedName name="Referencia_Descricao" localSheetId="1">NA()</definedName>
    <definedName name="Referencia_Unidade" localSheetId="1">NA()</definedName>
    <definedName name="_xlnm.Print_Titles" localSheetId="0">'ORÇAMENTO ANALÍTICO'!$2:$15</definedName>
  </definedNames>
  <calcPr fullCalcOnLoad="1"/>
</workbook>
</file>

<file path=xl/sharedStrings.xml><?xml version="1.0" encoding="utf-8"?>
<sst xmlns="http://schemas.openxmlformats.org/spreadsheetml/2006/main" count="485" uniqueCount="293">
  <si>
    <t>ITEM</t>
  </si>
  <si>
    <t>DESCRIÇÃO DOS SERVIÇOS</t>
  </si>
  <si>
    <t>VALOR TOTAL (R$)</t>
  </si>
  <si>
    <t>PARTICIPAÇÃO POR ETAPA (%)</t>
  </si>
  <si>
    <t>PLANILHA ORÇAMENTÁRIA</t>
  </si>
  <si>
    <t xml:space="preserve">OBRA: </t>
  </si>
  <si>
    <t xml:space="preserve"> PROPONENTE: Prefeitura Municipal de Coromandel</t>
  </si>
  <si>
    <t>BDI</t>
  </si>
  <si>
    <t>DATA BASE</t>
  </si>
  <si>
    <t>ORÇAMENTO ANALÍTICO</t>
  </si>
  <si>
    <t>REFERÊNCIA</t>
  </si>
  <si>
    <t>CÓDIGO</t>
  </si>
  <si>
    <t>UND.</t>
  </si>
  <si>
    <t>QUANTID.</t>
  </si>
  <si>
    <t>PREÇO UNIT. (R$) SEM BDI</t>
  </si>
  <si>
    <t>PREÇO UNIT. (R$) COM BDI</t>
  </si>
  <si>
    <t>VALOR (R$)</t>
  </si>
  <si>
    <t>1.1</t>
  </si>
  <si>
    <t>SUBTOTAL ITEM 1</t>
  </si>
  <si>
    <t>2.1</t>
  </si>
  <si>
    <t>SETOP</t>
  </si>
  <si>
    <t>2.2</t>
  </si>
  <si>
    <t>SUBTOTAL ITEM 2</t>
  </si>
  <si>
    <t xml:space="preserve">CUSTO TOTAL SEM BDI </t>
  </si>
  <si>
    <t xml:space="preserve">CUSTO TOTAL COM BDI INCLUSO </t>
  </si>
  <si>
    <t>CÁLCULO DO BDI</t>
  </si>
  <si>
    <t>COMPOSIÇÃO DO BDI</t>
  </si>
  <si>
    <t>SIGLA</t>
  </si>
  <si>
    <t>PORCENTAGEM</t>
  </si>
  <si>
    <t>AC</t>
  </si>
  <si>
    <t>Administração Central</t>
  </si>
  <si>
    <t>SG</t>
  </si>
  <si>
    <t>Seguro e Garantia</t>
  </si>
  <si>
    <t>R</t>
  </si>
  <si>
    <t>Risco</t>
  </si>
  <si>
    <t>DF</t>
  </si>
  <si>
    <t>Despesas Financeiras</t>
  </si>
  <si>
    <t>L</t>
  </si>
  <si>
    <t>Lucro</t>
  </si>
  <si>
    <t>CP</t>
  </si>
  <si>
    <r>
      <rPr>
        <b/>
        <sz val="11"/>
        <rFont val="Arial"/>
        <family val="2"/>
      </rPr>
      <t>Tributos</t>
    </r>
    <r>
      <rPr>
        <sz val="11"/>
        <rFont val="Arial"/>
        <family val="2"/>
      </rPr>
      <t xml:space="preserve"> (impostos COFINS 3%, e  PIS 0,65%)</t>
    </r>
  </si>
  <si>
    <t>ISS</t>
  </si>
  <si>
    <r>
      <rPr>
        <b/>
        <sz val="11"/>
        <rFont val="Arial"/>
        <family val="2"/>
      </rPr>
      <t>Tributos</t>
    </r>
    <r>
      <rPr>
        <sz val="11"/>
        <rFont val="Arial"/>
        <family val="2"/>
      </rPr>
      <t xml:space="preserve"> (ISS, variável de acordo com o município)</t>
    </r>
  </si>
  <si>
    <t>BDI PAD</t>
  </si>
  <si>
    <t>BDI sem desoneração</t>
  </si>
  <si>
    <t>FÓRMULA DO BDI</t>
  </si>
  <si>
    <r>
      <rPr>
        <b/>
        <sz val="8"/>
        <color indexed="8"/>
        <rFont val="Arial"/>
        <family val="2"/>
      </rPr>
      <t>AC</t>
    </r>
    <r>
      <rPr>
        <sz val="8"/>
        <color indexed="8"/>
        <rFont val="Arial"/>
        <family val="2"/>
      </rPr>
      <t xml:space="preserve"> | Administração Central - Percentual incluído no contrato para suprir gastos gerais que a empresa efetua com a sua administração, tais como: aluguel da sede, salários dos funcionários da sede, material de expediente, entre outros.</t>
    </r>
  </si>
  <si>
    <r>
      <rPr>
        <b/>
        <sz val="8"/>
        <color indexed="8"/>
        <rFont val="Arial"/>
        <family val="2"/>
      </rPr>
      <t>SG</t>
    </r>
    <r>
      <rPr>
        <sz val="8"/>
        <color indexed="8"/>
        <rFont val="Arial"/>
        <family val="2"/>
      </rPr>
      <t xml:space="preserve"> | Garantias, Seguros e Imprevistos - Percentual incluído no contrato para suprir gastos com imprevistos, etc.</t>
    </r>
  </si>
  <si>
    <r>
      <rPr>
        <b/>
        <sz val="8"/>
        <color indexed="8"/>
        <rFont val="Arial"/>
        <family val="2"/>
      </rPr>
      <t>R</t>
    </r>
    <r>
      <rPr>
        <sz val="8"/>
        <color indexed="8"/>
        <rFont val="Arial"/>
        <family val="2"/>
      </rPr>
      <t xml:space="preserve"> | Riscos - Percentual incluído no contrato para suprir gastos com riscos.</t>
    </r>
  </si>
  <si>
    <r>
      <rPr>
        <b/>
        <sz val="8"/>
        <color indexed="8"/>
        <rFont val="Arial"/>
        <family val="2"/>
      </rPr>
      <t>DF</t>
    </r>
    <r>
      <rPr>
        <sz val="8"/>
        <color indexed="8"/>
        <rFont val="Arial"/>
        <family val="2"/>
      </rPr>
      <t xml:space="preserve"> | Despesas Financeiras - Despesas financeiras são gastos relacionados à perda monetária decorrente da defasagem entre a data do efetivo desembolso e a data da receita correspondente.</t>
    </r>
  </si>
  <si>
    <r>
      <rPr>
        <b/>
        <sz val="8"/>
        <color indexed="8"/>
        <rFont val="Arial"/>
        <family val="2"/>
      </rPr>
      <t>L</t>
    </r>
    <r>
      <rPr>
        <sz val="8"/>
        <color indexed="8"/>
        <rFont val="Arial"/>
        <family val="2"/>
      </rPr>
      <t xml:space="preserve"> | Lucro - Percentual incluído no contrato referente ao lucro pretendido.</t>
    </r>
  </si>
  <si>
    <r>
      <rPr>
        <b/>
        <sz val="8"/>
        <color indexed="8"/>
        <rFont val="Arial"/>
        <family val="2"/>
      </rPr>
      <t>CP</t>
    </r>
    <r>
      <rPr>
        <sz val="8"/>
        <color indexed="8"/>
        <rFont val="Arial"/>
        <family val="2"/>
      </rPr>
      <t xml:space="preserve"> | Somatório do COFINS e PIS.</t>
    </r>
  </si>
  <si>
    <t>CRONOGRAMA FÍSICO-FINANCEIRO</t>
  </si>
  <si>
    <t>PARCELA 01</t>
  </si>
  <si>
    <t>SIMPLES (%)</t>
  </si>
  <si>
    <t>ACUMULADO (%)</t>
  </si>
  <si>
    <t xml:space="preserve">TOTAL (%):  </t>
  </si>
  <si>
    <t xml:space="preserve">TOTAL (R$):  </t>
  </si>
  <si>
    <t>1.2</t>
  </si>
  <si>
    <t xml:space="preserve"> ENG.º RESPONSÁVEL: Igor Rodrigues Peres - CREA/MG 251.982/D</t>
  </si>
  <si>
    <t>KG</t>
  </si>
  <si>
    <t>ESTRUTURA</t>
  </si>
  <si>
    <t>FUNDAÇÃO</t>
  </si>
  <si>
    <t>3.1</t>
  </si>
  <si>
    <t>3.2</t>
  </si>
  <si>
    <t>M</t>
  </si>
  <si>
    <t>ED-49787</t>
  </si>
  <si>
    <t>M³</t>
  </si>
  <si>
    <t>SUBTOTAL ITEM 3</t>
  </si>
  <si>
    <t>Responsável Técnico: Igor Rodrigues Peres</t>
  </si>
  <si>
    <t>CREA: MG-251.982/D</t>
  </si>
  <si>
    <t>PARCELA 02</t>
  </si>
  <si>
    <t>ED-48509</t>
  </si>
  <si>
    <t>REMOÇÃO DE TELHA METALICA OU PVC, INCLUSIVE AFASTAMENTO E EMPILHAMENTO</t>
  </si>
  <si>
    <t>M²</t>
  </si>
  <si>
    <t>ED-48497</t>
  </si>
  <si>
    <t>REMOÇÃO DE PORTA OU JANELA METALICA, INCLUSIVE AFASTAMENTO</t>
  </si>
  <si>
    <t>PERFURAÇÃO DE ESTACA BROCA A TRADO MANUAL D=300MM</t>
  </si>
  <si>
    <t>FORNECIMENTO DE CONCRETO ESTRUTURAL, PREPARADO EM OBRA COM BETONEIRA, COM FCK 25MPA, INCLUSIVE LANÇAMENTO, ADENSAMENTO E ACABAMENTO (FUNDAÇÃO)</t>
  </si>
  <si>
    <t>ED-49749</t>
  </si>
  <si>
    <t>CORTE, DOBRA E MONTAGEM DE AÇO CA-50 (6.3MM A 12,5MM)</t>
  </si>
  <si>
    <t>FORNECIMENTO DE CONCRETO ESTRUTURAL, PREPARADO EM OBRA COM BETONEIRA, COM FCK 25MPA, INCLUSIVE LANÇAMENTO, ADENSAMENTO E ACABAMENTO</t>
  </si>
  <si>
    <t>ED-48295</t>
  </si>
  <si>
    <t>ED-49619</t>
  </si>
  <si>
    <t>ALVENARIA / VEDAÇÃO</t>
  </si>
  <si>
    <t>ED-48195</t>
  </si>
  <si>
    <t xml:space="preserve">ALVENARIA DE VEDAÇÃO COM BLOCO DE CONCRETO, ESP. 14CM, COM ACABAMENTO APARENTE, INCLUSIVE ARGAMASSA PARA ASSENTAMENTO </t>
  </si>
  <si>
    <t>ED-49694</t>
  </si>
  <si>
    <t>FORRO EM PVC BRANCO DE L=10CM</t>
  </si>
  <si>
    <t>5.1</t>
  </si>
  <si>
    <t>ESQUADRIAS</t>
  </si>
  <si>
    <t>U</t>
  </si>
  <si>
    <t>SUBTOTAL ITEM 5</t>
  </si>
  <si>
    <t>6.1</t>
  </si>
  <si>
    <t>PINTURA</t>
  </si>
  <si>
    <t>ED-50505</t>
  </si>
  <si>
    <t>LIXAMENTO MANUAL EM PAREDE PARA REMOÇÃO DE TINTA</t>
  </si>
  <si>
    <t>ED-50508</t>
  </si>
  <si>
    <t>LIXAMENTO MANUAL EM SUPERFICIE METALICA PARA REMOÇÃO DE TINTA</t>
  </si>
  <si>
    <t>ED-50514</t>
  </si>
  <si>
    <t>PREPARAÇÃO PARA EMASSAMENTO OU PINTURA (LATEX/ACRILICA) EM PAREDE INCLUSIVE UMA (1) DEMÃO DE SELADOR ACRILICO</t>
  </si>
  <si>
    <t>ED-50498</t>
  </si>
  <si>
    <t>PINTURA LATEX (PVA) EM PAREDE, DUAS (2) DEMÃOS, EXCLUSIVE SELADOR ACRILICO E MASSA ACRILICA/CORRIDA (PVA)</t>
  </si>
  <si>
    <t>ED-50528</t>
  </si>
  <si>
    <t xml:space="preserve">PINTURA COM VERNIZ SINTETICO MARITIMO EM ESQUADRIAS DE MADEIRA, DUAS (2) DEMÃOS, ACABAMENTO TIPO FOSCO </t>
  </si>
  <si>
    <t>ED-50497</t>
  </si>
  <si>
    <t xml:space="preserve">PINTURA ESMALTE EM ESTRUTURA METALICA, DUAS (2) DEMÃOS, INCLUSIVE UMA (1) DEMÃO DE FUNDO ANTICORROSIVO </t>
  </si>
  <si>
    <t>8.1</t>
  </si>
  <si>
    <t>8.2</t>
  </si>
  <si>
    <t>8.3</t>
  </si>
  <si>
    <t>BACIA SANITÁRIA (VASO) DE LOUÇA CONVENCIONAL, ACESSIVEL (PCR/PMR), COR BRANCA, COM INSTALÇÃO DE SOCULOS NA BASE DA BACIA ACOMPANHANDO A PROJEÇÃO DA BASE, NÃO ULTRAPASSANDO A ALTURA DE 5CM, ALTURA MAXIMA DE 46CM (BACIA + ASSENTO), INCLUSIVE ACESSORIOS DE FIXAÇÃO/VEDAÇÃO, VÁLVULA DE DESCARGA METALICA COM ACIONAMENTO DUPLO, TUBO DE LIGAÇÃO DE LATÃO COM CANOPLA, FORNECIMENTO, INSTALAÇÃO E REJUNTAMENTO, EXCLUSIVE ASSENTO</t>
  </si>
  <si>
    <t>BACIA SANITÁRIA (VASO) DE LOUÇA CONVENCIONAL, COR BRANCA,  INCLUSIVE ACESSORIOS DE FIXAÇÃO/VEDAÇÃO, FORNECIMENTO, INTALAÇÃO E REJUNTAMENTO, EXCLUSIVE VÁLVULA DE DESCARGA E TUBO DE LIGAÇÃO</t>
  </si>
  <si>
    <t>9.1</t>
  </si>
  <si>
    <t>9.2</t>
  </si>
  <si>
    <t>9.3</t>
  </si>
  <si>
    <t>METAIS</t>
  </si>
  <si>
    <t>ED-50277</t>
  </si>
  <si>
    <t>CUBA EM AÇO INOXIDAVEL DE EMBUTIR, AISI 304 APLICAÇÃO PARA PIA (465X330X115MM), NÚMERO 01, ASSENTAMENTO EM BANCADA, INCLUSIVE VÁLVULA DE ESCOAMENTO DE METAL COM ACABAMENTO CROMADO, SIFÃO DE METAL TIPO COPO COM ACABAMENTO CROMADO, FORNECIMENTO E INSTALÇÃO</t>
  </si>
  <si>
    <t>ED-50330</t>
  </si>
  <si>
    <t>TORNEIRA METALICA PARA LAVATÓRIO, ACABAMENTO CROMADO, COM AREJADOR, APLICAÇÃO DE MESA, INCLUSIVE ENGATE FLEXIVEL METÁLICO, FORNECIMENTO E INSTALAÇÃO</t>
  </si>
  <si>
    <t>ED-50324</t>
  </si>
  <si>
    <t>TORNEIRA METALICA PARA PIA, BICA MOVEL, ACABAMENTO CROMADO, COM AREJADOR, APLICAÇÃO DE MESA, INCLUSIVE ENGATE FLEXIVEL METÁLICO, FORNECIMENTO E INSTALAÇÃO</t>
  </si>
  <si>
    <t>ED-9133</t>
  </si>
  <si>
    <t>VÁLVULA DE DESCARGA COM REGISTRO INTERNO, ACIONAMENTO DUPLO, DN 1.1/2" (50MM), INCLUSIVE ACABAMENTO DA VÁLVULA</t>
  </si>
  <si>
    <t>ED-50310</t>
  </si>
  <si>
    <t>BRAÇO PARA CHUVEIRO, COMPRIMENTO 40CM, DIÂMETRO NOMINAL DE 1/2" (20MM), INCLUSIVE ACABAMENTO</t>
  </si>
  <si>
    <t>ED-50313</t>
  </si>
  <si>
    <t>CHUVEIRO - ELÉTRICO CROMADO 1/2"</t>
  </si>
  <si>
    <t>7.1</t>
  </si>
  <si>
    <t>7.2</t>
  </si>
  <si>
    <t>7.3</t>
  </si>
  <si>
    <t>7.4</t>
  </si>
  <si>
    <t>7.5</t>
  </si>
  <si>
    <t>7.6</t>
  </si>
  <si>
    <t>SUBTOTAL ITEM 6</t>
  </si>
  <si>
    <t>SUBTOTAL ITEM 7</t>
  </si>
  <si>
    <t>SUBTOTAL ITEM 8</t>
  </si>
  <si>
    <t>SUBTOTAL ITEM 9</t>
  </si>
  <si>
    <t>COBERTURA EM TELHA GALVANIZADA TRAPEZOIDAL, TIPO SIMPLES, ESP. 0,50MM, ACABAMENTO NATURAL, INCLUSIVE ACESSORIOS PARA FIXAÇÃO, FORNECIMENTO E INSTALAÇÃO</t>
  </si>
  <si>
    <t>ELÉTRICO</t>
  </si>
  <si>
    <t>REPARO</t>
  </si>
  <si>
    <t>ALVENARIA DE VEDAÇÃO COM TIJOLO CERÂMICO FURADO, ESP. 9CM, PARA REVESTIMENTO, INCLUSIVE ARGAMASSA PARA ASSENTAMENTO</t>
  </si>
  <si>
    <t>ED-48231</t>
  </si>
  <si>
    <t>8.4</t>
  </si>
  <si>
    <t>8.5</t>
  </si>
  <si>
    <t>8.6</t>
  </si>
  <si>
    <t>10.1</t>
  </si>
  <si>
    <t>10.2</t>
  </si>
  <si>
    <t>10.3</t>
  </si>
  <si>
    <t>10.4</t>
  </si>
  <si>
    <t>10.5</t>
  </si>
  <si>
    <t>10.6</t>
  </si>
  <si>
    <t>SUBTOTAL ITEM 10</t>
  </si>
  <si>
    <t>ED-48428</t>
  </si>
  <si>
    <t>6.4</t>
  </si>
  <si>
    <t>6.5</t>
  </si>
  <si>
    <t>6.6</t>
  </si>
  <si>
    <t>6.7</t>
  </si>
  <si>
    <t>ED-50985</t>
  </si>
  <si>
    <t>PORTÃO EM PERFIL E CHAPA METALICA COLOCADO COM CADEADO</t>
  </si>
  <si>
    <t>ED-13908</t>
  </si>
  <si>
    <t>FORNECIMENTO E ASSENTAMENTO DE PORTA DE CORRER DUAS (2) FOLHAS, EM CHAPA GALVANIZADA LAMBRIL, MODELO ONDULADA, INCLUSIVE PERFIS PARA MARCO E PINTURA ANTICORROSIVA COM UMA (1) DEMÃO, EXCLUSIVE FECHADURA E ROLDANAS</t>
  </si>
  <si>
    <t>ED-50973</t>
  </si>
  <si>
    <t>PORTA COMPLETA, ESTRUTURA E MARCO EM CHAPA DOBRADA - 80 X 210 CM</t>
  </si>
  <si>
    <t>SUBTOTAL ITEM 4</t>
  </si>
  <si>
    <t>COBERTURA</t>
  </si>
  <si>
    <t>4.1</t>
  </si>
  <si>
    <t>4.2</t>
  </si>
  <si>
    <t>4.3</t>
  </si>
  <si>
    <t>4.4</t>
  </si>
  <si>
    <t xml:space="preserve">OBRA DE EXECUÇÃO DE REFORMA DO GALPÃO DE RECICLAGEM DE COROMANDEL </t>
  </si>
  <si>
    <t xml:space="preserve"> EMPREENDIMENTO: OBRA DE EXECUÇÃO DE REFORMA DO GALPÃO DE RECICLAGEM</t>
  </si>
  <si>
    <t xml:space="preserve"> LOCAL: Rua Clovis Machado Rocha - s/nº - Bairro Santa Maria - Coromandel-MG</t>
  </si>
  <si>
    <t>9.4</t>
  </si>
  <si>
    <t>9.5</t>
  </si>
  <si>
    <t>ED-50568</t>
  </si>
  <si>
    <t>CONTRAPISO DESEMPENADO COM ARGAMASSA, TRAÇO 1:3 (CIMENTO E AREIA), ESP. 3MM</t>
  </si>
  <si>
    <t>REVESTIMENTO COM CERAMICA APLICADO EM PISO, ACABAMENTO ESMALTADO, AMBIENTE INTERNO, PADRÃO EXTRA, DIMENSÃO DA PEÇA ATÉ 2025CM², PEI IV, ASSENTAMENTO COM ARGAMASSA INDUSTRIALIZADA, INCLUSIVE REJUNTAMENTO</t>
  </si>
  <si>
    <t>ED-50724</t>
  </si>
  <si>
    <t>CONTRAPISO / CERÂMICAS / LOUÇAS / BANCADA</t>
  </si>
  <si>
    <t>ED-48343</t>
  </si>
  <si>
    <t>BANCADA EM GRANITO CINZA ANDORINHA E = 3 CM, APOIADA EM EM CONSOLE DE METALON 20 X 30 MM</t>
  </si>
  <si>
    <t>11.1</t>
  </si>
  <si>
    <t>11.2</t>
  </si>
  <si>
    <t>11.3</t>
  </si>
  <si>
    <t>11.4</t>
  </si>
  <si>
    <t>11.5</t>
  </si>
  <si>
    <t>11.6</t>
  </si>
  <si>
    <t>HIDRO / SANITÁRIO</t>
  </si>
  <si>
    <t>ED-49936</t>
  </si>
  <si>
    <t>CAIXA D'ÁGUA DE POLETILENO, CAPACIDADE DE 1.000L, INCLUSIVE TAMPA, TORNEIRA BOIA, EXTRAVASOR, TUBO DE LIMPEZA E ACESSORIOS, EXCLUSIVE TUBULAÇÃO DE ENTRADA / SAÍDA DE ÁGUA</t>
  </si>
  <si>
    <t>ED-50019</t>
  </si>
  <si>
    <t>SINAPI-I</t>
  </si>
  <si>
    <t>PMMC-CPU</t>
  </si>
  <si>
    <t>001</t>
  </si>
  <si>
    <t>LUMINÁRIA TIPO PLAFON EM PLÁSTICO, DE SOBREPOR, COM 1 LÂMPADA DE LED 15 W, - FORNECIMENTO E INSTALAÇÃO</t>
  </si>
  <si>
    <t>SINAPI</t>
  </si>
  <si>
    <t>93147</t>
  </si>
  <si>
    <t>UN</t>
  </si>
  <si>
    <t>88264</t>
  </si>
  <si>
    <t>88247</t>
  </si>
  <si>
    <t>ED-13343</t>
  </si>
  <si>
    <t>38773</t>
  </si>
  <si>
    <t>LUMINARIA DE TETO PLAFON/PLAFONIER EM PLASTICO COM BASE E27, POTENCIA MAXIMA 60 W (NAO INCLUI LAMPADA)</t>
  </si>
  <si>
    <t>LÂMPADA LED, BASE E27, POTÊNCIA 15W, BULBO A65, TEMPERATURA DA COR 6500K, TENSÃO 110-127V, FORNECIMENTOE INSTALAÇÃO, EXCLUSIVE LUMINÁRIA</t>
  </si>
  <si>
    <t>AUXILIAR DE ELETRICISTA COM ENCARGOS COMPLEMENTARES</t>
  </si>
  <si>
    <t>ELETRICISTA COM ENCARGOS COMPLEMENTARES</t>
  </si>
  <si>
    <t>H</t>
  </si>
  <si>
    <t>5.5</t>
  </si>
  <si>
    <t>5.6</t>
  </si>
  <si>
    <t xml:space="preserve"> TIPO DE OBRA: Reforma</t>
  </si>
  <si>
    <t>PARCELA 03</t>
  </si>
  <si>
    <t>ED-48408</t>
  </si>
  <si>
    <t>ENGRADAMENTO PARA TELHADO DE FIBROCIMENTO ONDULADA</t>
  </si>
  <si>
    <t>ED-48424</t>
  </si>
  <si>
    <t>COBERTURA EM TELHA DE FIBROCIMENTO ONDULADA E = 6 MM</t>
  </si>
  <si>
    <t>ED-50301</t>
  </si>
  <si>
    <t>ED-50296</t>
  </si>
  <si>
    <t>2.3</t>
  </si>
  <si>
    <t>3.3</t>
  </si>
  <si>
    <t>ED-8471</t>
  </si>
  <si>
    <t>FORMA E DESFORMA DE TABUA E SARRAFO, REAPROVEITAMENTO (5X), EXCLUSIVE ESCORAMENTO</t>
  </si>
  <si>
    <t>ED-50954</t>
  </si>
  <si>
    <t>FORNECIMENTO E ASSENTAMENTO DE JANELAS BASCULANTE DE FERRO</t>
  </si>
  <si>
    <t>ED-49602</t>
  </si>
  <si>
    <t>PORTA DE ABRIR, MADEIRA DE LEI PRANCHETA PARA PINTURA COMPLETA 80 X 210 CM, COM FERRAGENS EM FERRO LATONADO</t>
  </si>
  <si>
    <t>ED-50282</t>
  </si>
  <si>
    <t>LAVATÓRIO DE LOUÇA BRANCA COM COLUNA, TAMANHO MÉDIO, INCLUSIVE ACESSÓRIOS DE FIXAÇÃO, VÁLVULA DE ESCOAMENTO DE METAL COM ACABAMENTO CROMADO, SIFÃO DE METAL TIPO COPO COM ACABAMENTO CROMADO, FORNECIMENO, INSTALÇÃO E REJUNTAMENTO, EXCLUSIVE TORNEIRA E ENGATE FLEXIVEL</t>
  </si>
  <si>
    <t>ED-50225</t>
  </si>
  <si>
    <t>PONTO DE EMBUTIR PARA ESGOTO EM TUBO PVC RIGIDO PBV- SERIE NORMAL, DN 100MM (4"), EMBUTIDO EM PISO COM DISTANCIA DE ATE 5 METROS DA RAMAL DE ESGOTO, INCLUSIVE CONEXÕES E FIXAÇÃO DO TUBO COM ENCHIMENTO DO RASGO NO CONCRETO COM ARGAMASSA</t>
  </si>
  <si>
    <t>PONTO DE EMBUTIR PARA ESGOTO EM TUBO PVC RIGIDO PBV- SERIE NORMAL, DN 50MM (2"), EMBUTIDO EM PISO COM DISTANCIA DE ATE 5 METROS DA RAMAL DE ESGOTO, EXCLUSIVE ESCAVAÇÃO, INCLUSIVE CONEXÕES E FIXAÇÃO DO TUBO COM ENCHIMENTO DO RASGO NO CONCRETO COM ARGAMASSA</t>
  </si>
  <si>
    <t>ED-50224</t>
  </si>
  <si>
    <t>ED-50223</t>
  </si>
  <si>
    <t>PONTO DE EMBUTIR PARA ESGOTO EM TUBO PVC RIGIDO PBV- SERIE NORMAL, DN 40MM (1.1/2"), EMBUTIDO NA ALVENARIA/PISO, COM ALTURA (SAIDA) DE 50CM DO PISO, COM DISTANCIA DE ATE 5 METROS DA RAMAL DE ESGOTO, EXCLUSIVE ESCAVAÇÃO, INCLUSIVE CONEXÕES E FIXAÇÃO DO TUBO COM ENCHIMENTO DO RASGO NA ALVENARIA/CONCRETO COM ARGAMASSA</t>
  </si>
  <si>
    <t>PONTO DE EMBUTIR PARA ÁGUA FRIA EM TUBO DE PVC RIGIDO SOLDAVEL, DN 20MM (1/2"), EMBUTIDO NA ALVENARIA COM DISTANCIA DE ATE 5 METROS DA TOMADA DE ÁGUA, INCLUSIVE CONEXÕES E FIXAÇÃO DO TUBO COM ENCHIMENTO DO RASGO NA ALVENARIA/CONCRETO COM ARGAMASSA</t>
  </si>
  <si>
    <t>8.7</t>
  </si>
  <si>
    <t>8.8</t>
  </si>
  <si>
    <t>8.9</t>
  </si>
  <si>
    <t>8.10</t>
  </si>
  <si>
    <t>8.11</t>
  </si>
  <si>
    <t>8.12</t>
  </si>
  <si>
    <t>8.13</t>
  </si>
  <si>
    <t>8.15</t>
  </si>
  <si>
    <t>8.17</t>
  </si>
  <si>
    <t xml:space="preserve">CAIXA DE PASSAGEM 40X40 ALUMÍNIO </t>
  </si>
  <si>
    <t>8.20</t>
  </si>
  <si>
    <t>8.21</t>
  </si>
  <si>
    <t>8.22</t>
  </si>
  <si>
    <t>8.23</t>
  </si>
  <si>
    <t>8.24</t>
  </si>
  <si>
    <t xml:space="preserve">PONTO DE ILUMINAÇÃO E TOMADA, RESIDENCIAL, INCLUINDO INTERRUPTOR SIMPLES, INTERRUPTOR PARALELO E TOMADA 10A/250V, CAIXA ELÉTRICA, ELETRODUTO, CABO, </t>
  </si>
  <si>
    <t>LUMINÁRIA ARANDELA TIPO TARTARUGA, DE SOBREPOR, COM 1 LÂMPADA LED DE 6W, SEM REATOR - FORNECIMENTO E INSTALAÇÃO</t>
  </si>
  <si>
    <t>ED-9317</t>
  </si>
  <si>
    <t>PISO EM CONCRETO, PREPARADO EM OBRA COM BETONEIRA, FCK 10MPA, SEM ARMAÇÃO, ACABAMENTO RÚSTICO, ESP. 5CM, SARRAFAMENTO, EXCLUSIVE JUNTA DE DILATAÇÃO</t>
  </si>
  <si>
    <t>10.7</t>
  </si>
  <si>
    <t>101878</t>
  </si>
  <si>
    <t>QUADRO DE DISTRIBUIÇÃO DE ENERGIA EM CHAPA DE AÇO GALVANIZADO, DE EMBUTIR, COM BARRAMENTO TRIFASICO, PARA 18 DISJUNTORES DIN 100A - FORNECIMENTO E INSTALAÇÃO</t>
  </si>
  <si>
    <t>20111</t>
  </si>
  <si>
    <t>FITA ISOLANTE ADESIVA ANTICHAMA, USO ATE 750 V, EM ROLO DE 19MM X 20M</t>
  </si>
  <si>
    <t>404</t>
  </si>
  <si>
    <t>FITA ISOLANTE DE BORRACHA AUTOFUSÃO, USO ATÉ 69KV (ALTA TENSÃO)</t>
  </si>
  <si>
    <t xml:space="preserve">SINAPI </t>
  </si>
  <si>
    <t>96985</t>
  </si>
  <si>
    <t>HASTE DE ATERRAMENTO 5/8 PARA SPDA - FORNECIMENTO E INSTALAÇÃO</t>
  </si>
  <si>
    <t>97361</t>
  </si>
  <si>
    <t>QUADRO DE MEDIÇÃO GERAL DE ENERGIA COM 16 MEDIDORES - FORNECIMENTO E INSTALAÇÃO</t>
  </si>
  <si>
    <t>11251</t>
  </si>
  <si>
    <t>002</t>
  </si>
  <si>
    <t xml:space="preserve">CAIXA DE PASSAGEM/ LUZ / TELEFONIA, DE EMBUTIR, EM CHAPA DE AÇO DE GALVANIZADO, DIMENSÕES 40 X 40 X 12 CM </t>
  </si>
  <si>
    <t>003</t>
  </si>
  <si>
    <t>97667</t>
  </si>
  <si>
    <t>ELETRODUTO FLEXIVEL CORRUGADO, PEAD, DN 50 (1.1/2") - FORNECIMENTO E INSTALAÇÃO</t>
  </si>
  <si>
    <t>97668</t>
  </si>
  <si>
    <t>ELETRODUTO FLEXIVEL CORRUGADO, PEAD, DN 63 (2") - FORNECIMENTO E INSTALAÇÃO</t>
  </si>
  <si>
    <t>101903</t>
  </si>
  <si>
    <t>CONTATOR TRIPOLAR I NOMINAL 38A - FORNECIMENTO E INSTALAÇÃO</t>
  </si>
  <si>
    <t>ELETRODUTO RIGIDO ROSCAVEL, PVC, DN 60 MM (2") - FORNECIMENTO E INSTALAÇÃO</t>
  </si>
  <si>
    <t>93009</t>
  </si>
  <si>
    <t>ISOLADOR, TIPO PINO, PARA TENSÃO 15KV - FORNECIMENTO E INSTALAÇÃO</t>
  </si>
  <si>
    <t>101546</t>
  </si>
  <si>
    <t>12359</t>
  </si>
  <si>
    <t>RELE TERMICO BIMETAL PARA USO EM MOTORES TRIFASICOS, TENSAO 380 V, POTENCIA ATE 15CV, CORRENTE NOMINAL MAXIMA 22 A</t>
  </si>
  <si>
    <t>004</t>
  </si>
  <si>
    <t>SINAPI 11/2021
SETOP 10/2021
sem Desoneração</t>
  </si>
  <si>
    <t>39471</t>
  </si>
  <si>
    <t>DISPOSITIVO DPS CLASSE II, 1 POLO, TENSAO MAXIMA DE 275 V, CORRENTE MAXIMA DE 45 KA (TIPO AC)</t>
  </si>
  <si>
    <t>91934</t>
  </si>
  <si>
    <t>92987</t>
  </si>
  <si>
    <t>101886</t>
  </si>
  <si>
    <t>CABO DE COBRE FLEXÍVEL ISOLADO, 50 MM², ANTI-CHAMA 450/750 V, PARA DIS M CR 48,40 TRIBUIÇÃO - FORNECIMENTO E INSTALAÇÃO.</t>
  </si>
  <si>
    <t>CABO DE COBRE ISOLADO, 16 MM², ANTI-CHAMA 450/750 V, INSTALADO EM ELETROCALHA OU PERFILADO - FORNECIMENTO E INSTALAÇÃO.</t>
  </si>
  <si>
    <t>CABO DE COBRE FLEXÍVEL ISOLADO, 16 MM², ANTI-CHAMA 450/750 V, PARA CIRCUITOS TERMINAIS - FORNECIMENTO E INSTALAÇÃO.</t>
  </si>
  <si>
    <t xml:space="preserve"> PRAZO DE EXECUÇÃO: 3 meses</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</si>
</sst>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 #,##0.00_-;_-* \-??_-;_-@_-"/>
    <numFmt numFmtId="165" formatCode="_-&quot;R$ &quot;* #,##0.00_-;&quot;-R$ &quot;* #,##0.00_-;_-&quot;R$ &quot;* \-??_-;_-@_-"/>
    <numFmt numFmtId="166" formatCode="d/m/yyyy"/>
    <numFmt numFmtId="167" formatCode="#,##0.00\ ;&quot; (&quot;#,##0.00\);&quot; -&quot;#\ ;@\ "/>
    <numFmt numFmtId="168" formatCode="0.000"/>
    <numFmt numFmtId="169" formatCode="&quot;Sim&quot;;&quot;Sim&quot;;&quot;Não&quot;"/>
    <numFmt numFmtId="170" formatCode="&quot;Verdadeiro&quot;;&quot;Verdadeiro&quot;;&quot;Falso&quot;"/>
    <numFmt numFmtId="171" formatCode="&quot;Ativar&quot;;&quot;Ativar&quot;;&quot;Desativar&quot;"/>
    <numFmt numFmtId="172" formatCode="[$€-2]\ #,##0.00_);[Red]\([$€-2]\ #,##0.00\)"/>
    <numFmt numFmtId="173" formatCode="[$-416]dddd\,\ d&quot; de &quot;mmmm&quot; de &quot;yyyy"/>
    <numFmt numFmtId="174" formatCode="&quot;Ativado&quot;;&quot;Ativado&quot;;&quot;Desativado&quot;"/>
    <numFmt numFmtId="175" formatCode="#,##0.00&quot; &quot;;&quot; (&quot;#,##0.00&quot;)&quot;;&quot; -&quot;#&quot; &quot;;@&quot; &quot;"/>
    <numFmt numFmtId="176" formatCode="0.0000"/>
  </numFmts>
  <fonts count="62">
    <font>
      <sz val="11"/>
      <color indexed="8"/>
      <name val="Calibri"/>
      <family val="2"/>
    </font>
    <font>
      <sz val="10"/>
      <name val="Arial"/>
      <family val="0"/>
    </font>
    <font>
      <sz val="11"/>
      <color indexed="8"/>
      <name val="Arial"/>
      <family val="2"/>
    </font>
    <font>
      <b/>
      <sz val="10"/>
      <color indexed="8"/>
      <name val="Arial"/>
      <family val="2"/>
    </font>
    <font>
      <sz val="8"/>
      <color indexed="8"/>
      <name val="Arial"/>
      <family val="2"/>
    </font>
    <font>
      <sz val="10"/>
      <color indexed="8"/>
      <name val="Arial"/>
      <family val="2"/>
    </font>
    <font>
      <i/>
      <sz val="10"/>
      <color indexed="8"/>
      <name val="Arial"/>
      <family val="2"/>
    </font>
    <font>
      <b/>
      <sz val="8"/>
      <color indexed="8"/>
      <name val="Arial"/>
      <family val="2"/>
    </font>
    <font>
      <b/>
      <sz val="8"/>
      <name val="Arial"/>
      <family val="2"/>
    </font>
    <font>
      <b/>
      <sz val="9"/>
      <name val="Arial"/>
      <family val="2"/>
    </font>
    <font>
      <b/>
      <i/>
      <sz val="8"/>
      <color indexed="8"/>
      <name val="Arial"/>
      <family val="2"/>
    </font>
    <font>
      <b/>
      <sz val="13"/>
      <color indexed="8"/>
      <name val="Arial"/>
      <family val="2"/>
    </font>
    <font>
      <sz val="7"/>
      <color indexed="8"/>
      <name val="Arial"/>
      <family val="2"/>
    </font>
    <font>
      <i/>
      <sz val="7"/>
      <color indexed="8"/>
      <name val="Arial"/>
      <family val="2"/>
    </font>
    <font>
      <b/>
      <sz val="7"/>
      <color indexed="8"/>
      <name val="Arial"/>
      <family val="2"/>
    </font>
    <font>
      <b/>
      <sz val="7"/>
      <name val="Arial"/>
      <family val="2"/>
    </font>
    <font>
      <sz val="7"/>
      <name val="Arial"/>
      <family val="2"/>
    </font>
    <font>
      <sz val="10"/>
      <color indexed="8"/>
      <name val="Arial1"/>
      <family val="0"/>
    </font>
    <font>
      <sz val="9"/>
      <color indexed="8"/>
      <name val="Arial"/>
      <family val="2"/>
    </font>
    <font>
      <sz val="8"/>
      <name val="Arial"/>
      <family val="2"/>
    </font>
    <font>
      <b/>
      <sz val="12"/>
      <color indexed="8"/>
      <name val="Arial"/>
      <family val="2"/>
    </font>
    <font>
      <b/>
      <sz val="11"/>
      <name val="Arial"/>
      <family val="2"/>
    </font>
    <font>
      <sz val="11"/>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0"/>
      <color rgb="FF000000"/>
      <name val="Arial1"/>
      <family val="0"/>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44"/>
        <bgColor indexed="64"/>
      </patternFill>
    </fill>
    <fill>
      <patternFill patternType="solid">
        <fgColor indexed="43"/>
        <bgColor indexed="64"/>
      </patternFill>
    </fill>
    <fill>
      <patternFill patternType="solid">
        <fgColor indexed="31"/>
        <bgColor indexed="64"/>
      </patternFill>
    </fill>
    <fill>
      <patternFill patternType="solid">
        <fgColor rgb="FFFFFF99"/>
        <bgColor indexed="64"/>
      </patternFill>
    </fill>
    <fill>
      <patternFill patternType="solid">
        <fgColor indexed="22"/>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color indexed="63"/>
      </left>
      <right>
        <color indexed="63"/>
      </right>
      <top style="thin">
        <color indexed="8"/>
      </top>
      <bottom>
        <color indexed="63"/>
      </bottom>
    </border>
    <border>
      <left style="medium">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hair">
        <color indexed="8"/>
      </left>
      <right style="thin">
        <color indexed="8"/>
      </right>
      <top style="hair">
        <color indexed="8"/>
      </top>
      <bottom style="hair">
        <color indexed="8"/>
      </bottom>
    </border>
    <border>
      <left>
        <color indexed="63"/>
      </left>
      <right style="thin">
        <color indexed="8"/>
      </right>
      <top style="thin">
        <color indexed="8"/>
      </top>
      <bottom style="thin">
        <color indexed="8"/>
      </bottom>
    </border>
    <border>
      <left style="hair">
        <color indexed="8"/>
      </left>
      <right style="thin">
        <color indexed="8"/>
      </right>
      <top style="hair">
        <color indexed="8"/>
      </top>
      <bottom>
        <color indexed="63"/>
      </bottom>
    </border>
    <border>
      <left>
        <color indexed="63"/>
      </left>
      <right style="medium">
        <color indexed="8"/>
      </right>
      <top style="medium">
        <color indexed="8"/>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medium">
        <color indexed="8"/>
      </top>
      <bottom style="medium">
        <color indexed="8"/>
      </bottom>
    </border>
    <border>
      <left>
        <color indexed="63"/>
      </left>
      <right>
        <color indexed="63"/>
      </right>
      <top style="medium">
        <color indexed="8"/>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color indexed="63"/>
      </right>
      <top>
        <color indexed="63"/>
      </top>
      <bottom style="thin">
        <color indexed="8"/>
      </bottom>
    </border>
    <border>
      <left style="medium"/>
      <right style="thin">
        <color indexed="8"/>
      </right>
      <top style="medium"/>
      <bottom style="thin">
        <color indexed="8"/>
      </bottom>
    </border>
    <border>
      <left style="thin">
        <color indexed="8"/>
      </left>
      <right style="thin">
        <color indexed="8"/>
      </right>
      <top style="medium"/>
      <bottom>
        <color indexed="63"/>
      </bottom>
    </border>
    <border>
      <left style="thin">
        <color indexed="8"/>
      </left>
      <right style="thin">
        <color indexed="8"/>
      </right>
      <top style="medium"/>
      <bottom style="thin">
        <color indexed="8"/>
      </bottom>
    </border>
    <border>
      <left style="thin">
        <color indexed="8"/>
      </left>
      <right style="medium">
        <color indexed="8"/>
      </right>
      <top style="medium"/>
      <bottom style="thin">
        <color indexed="8"/>
      </bottom>
    </border>
    <border>
      <left style="medium">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style="medium">
        <color indexed="8"/>
      </left>
      <right style="thin">
        <color indexed="8"/>
      </right>
      <top style="thin">
        <color indexed="8"/>
      </top>
      <bottom style="medium"/>
    </border>
    <border>
      <left style="thin">
        <color indexed="8"/>
      </left>
      <right style="medium"/>
      <top style="thin">
        <color indexed="8"/>
      </top>
      <bottom style="medium"/>
    </border>
    <border>
      <left style="thin"/>
      <right>
        <color indexed="63"/>
      </right>
      <top style="thin"/>
      <bottom style="thin">
        <color indexed="8"/>
      </bottom>
    </border>
    <border>
      <left style="hair">
        <color indexed="8"/>
      </left>
      <right style="thin">
        <color indexed="8"/>
      </right>
      <top style="hair">
        <color indexed="8"/>
      </top>
      <bottom style="thin"/>
    </border>
    <border>
      <left style="hair"/>
      <right style="hair"/>
      <top style="hair"/>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hair"/>
      <top/>
      <bottom style="hair"/>
    </border>
    <border>
      <left style="hair"/>
      <right style="thin"/>
      <top/>
      <bottom style="hair"/>
    </border>
    <border>
      <left style="hair"/>
      <right style="thin"/>
      <top style="hair"/>
      <bottom style="hair"/>
    </border>
    <border>
      <left style="hair"/>
      <right style="thin"/>
      <top style="hair"/>
      <bottom style="thin"/>
    </border>
    <border>
      <left style="medium">
        <color indexed="8"/>
      </left>
      <right style="medium">
        <color indexed="8"/>
      </right>
      <top>
        <color indexed="63"/>
      </top>
      <bottom style="thin">
        <color indexed="8"/>
      </bottom>
    </border>
    <border>
      <left style="medium">
        <color indexed="8"/>
      </left>
      <right style="medium">
        <color indexed="8"/>
      </right>
      <top>
        <color indexed="63"/>
      </top>
      <bottom>
        <color indexed="63"/>
      </bottom>
    </border>
    <border>
      <left>
        <color indexed="63"/>
      </left>
      <right>
        <color indexed="63"/>
      </right>
      <top style="thin"/>
      <bottom>
        <color indexed="63"/>
      </bottom>
    </border>
    <border>
      <left style="medium"/>
      <right/>
      <top/>
      <bottom style="thin"/>
    </border>
    <border>
      <left/>
      <right/>
      <top/>
      <bottom style="thin"/>
    </border>
    <border>
      <left/>
      <right style="medium"/>
      <top/>
      <bottom style="thin"/>
    </border>
    <border>
      <left style="medium">
        <color indexed="8"/>
      </left>
      <right>
        <color indexed="63"/>
      </right>
      <top>
        <color indexed="63"/>
      </top>
      <bottom style="thin">
        <color indexed="8"/>
      </bottom>
    </border>
    <border>
      <left style="medium">
        <color indexed="8"/>
      </left>
      <right>
        <color indexed="63"/>
      </right>
      <top style="medium">
        <color indexed="8"/>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8" fillId="29" borderId="1" applyNumberFormat="0" applyAlignment="0" applyProtection="0"/>
    <xf numFmtId="175" fontId="49" fillId="0" borderId="0" applyBorder="0" applyProtection="0">
      <alignment/>
    </xf>
    <xf numFmtId="167" fontId="17" fillId="0" borderId="0" applyBorder="0" applyProtection="0">
      <alignment/>
    </xf>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165" fontId="0" fillId="0" borderId="0" applyBorder="0" applyProtection="0">
      <alignment/>
    </xf>
    <xf numFmtId="42" fontId="1" fillId="0" borderId="0" applyFill="0" applyBorder="0" applyAlignment="0" applyProtection="0"/>
    <xf numFmtId="0" fontId="53" fillId="31" borderId="0" applyNumberFormat="0" applyBorder="0" applyAlignment="0" applyProtection="0"/>
    <xf numFmtId="0" fontId="1" fillId="0" borderId="0">
      <alignment/>
      <protection/>
    </xf>
    <xf numFmtId="0" fontId="0" fillId="32" borderId="4" applyNumberFormat="0" applyFont="0" applyAlignment="0" applyProtection="0"/>
    <xf numFmtId="9" fontId="0" fillId="0" borderId="0" applyBorder="0" applyProtection="0">
      <alignment/>
    </xf>
    <xf numFmtId="0" fontId="54" fillId="21" borderId="5" applyNumberFormat="0" applyAlignment="0" applyProtection="0"/>
    <xf numFmtId="164" fontId="0" fillId="0" borderId="0" applyBorder="0" applyProtection="0">
      <alignment/>
    </xf>
    <xf numFmtId="41" fontId="1" fillId="0" borderId="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cellStyleXfs>
  <cellXfs count="226">
    <xf numFmtId="0" fontId="0" fillId="0" borderId="0" xfId="0" applyAlignment="1">
      <alignment/>
    </xf>
    <xf numFmtId="0" fontId="2" fillId="0" borderId="0" xfId="0" applyFont="1" applyAlignment="1">
      <alignment vertical="center"/>
    </xf>
    <xf numFmtId="164" fontId="2" fillId="0" borderId="0" xfId="56" applyFont="1" applyBorder="1" applyAlignment="1" applyProtection="1">
      <alignment vertical="center"/>
      <protection/>
    </xf>
    <xf numFmtId="0" fontId="3" fillId="0" borderId="0" xfId="0" applyFont="1" applyBorder="1" applyAlignment="1">
      <alignment horizontal="center" vertical="center"/>
    </xf>
    <xf numFmtId="0" fontId="2" fillId="0" borderId="0" xfId="0"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wrapText="1"/>
    </xf>
    <xf numFmtId="0" fontId="6" fillId="0" borderId="0" xfId="0" applyFont="1" applyBorder="1" applyAlignment="1">
      <alignment horizontal="center" vertical="center"/>
    </xf>
    <xf numFmtId="0" fontId="5" fillId="0" borderId="0" xfId="0" applyFont="1" applyAlignment="1">
      <alignment vertical="center"/>
    </xf>
    <xf numFmtId="0" fontId="3" fillId="0" borderId="0" xfId="0" applyFont="1" applyBorder="1" applyAlignment="1">
      <alignment vertical="center"/>
    </xf>
    <xf numFmtId="0" fontId="1" fillId="0" borderId="0" xfId="0" applyFont="1" applyBorder="1" applyAlignment="1">
      <alignment vertical="center"/>
    </xf>
    <xf numFmtId="0" fontId="4" fillId="0" borderId="0" xfId="0" applyFont="1" applyAlignment="1" applyProtection="1">
      <alignment horizontal="center" vertical="center"/>
      <protection locked="0"/>
    </xf>
    <xf numFmtId="0" fontId="2" fillId="0" borderId="0" xfId="0" applyFont="1" applyAlignment="1">
      <alignment horizontal="center" vertical="center"/>
    </xf>
    <xf numFmtId="0" fontId="11" fillId="0" borderId="0" xfId="0" applyFont="1" applyBorder="1" applyAlignment="1">
      <alignment horizontal="right" vertical="center"/>
    </xf>
    <xf numFmtId="0" fontId="11" fillId="0" borderId="0" xfId="0" applyFont="1" applyBorder="1" applyAlignment="1">
      <alignment horizontal="center" vertical="center" wrapText="1"/>
    </xf>
    <xf numFmtId="0" fontId="2" fillId="0" borderId="10" xfId="0" applyFont="1" applyBorder="1" applyAlignment="1">
      <alignment vertical="center"/>
    </xf>
    <xf numFmtId="0" fontId="5" fillId="0" borderId="11" xfId="0" applyFont="1" applyBorder="1" applyAlignment="1">
      <alignment vertical="center" wrapText="1"/>
    </xf>
    <xf numFmtId="0" fontId="12" fillId="0" borderId="0" xfId="0" applyFont="1" applyBorder="1" applyAlignment="1">
      <alignment horizontal="right" vertical="center"/>
    </xf>
    <xf numFmtId="0" fontId="12" fillId="0" borderId="0" xfId="0" applyFont="1" applyBorder="1" applyAlignment="1">
      <alignment horizontal="left" vertical="center" wrapText="1"/>
    </xf>
    <xf numFmtId="0" fontId="5" fillId="0" borderId="0" xfId="0" applyFont="1" applyBorder="1" applyAlignment="1">
      <alignment vertical="center" wrapText="1"/>
    </xf>
    <xf numFmtId="0" fontId="12" fillId="0" borderId="12" xfId="0" applyFont="1" applyBorder="1" applyAlignment="1">
      <alignment horizontal="right" vertical="center"/>
    </xf>
    <xf numFmtId="0" fontId="12" fillId="0" borderId="12" xfId="0" applyFont="1" applyBorder="1" applyAlignment="1">
      <alignment horizontal="left" vertical="center" wrapText="1"/>
    </xf>
    <xf numFmtId="0" fontId="14" fillId="0" borderId="12" xfId="0" applyFont="1" applyBorder="1" applyAlignment="1">
      <alignment horizontal="center" vertical="center" wrapText="1"/>
    </xf>
    <xf numFmtId="0" fontId="11" fillId="0" borderId="11" xfId="0" applyFont="1" applyBorder="1" applyAlignment="1">
      <alignment horizontal="center" vertical="center" wrapText="1"/>
    </xf>
    <xf numFmtId="10" fontId="5" fillId="0" borderId="0" xfId="54" applyNumberFormat="1" applyFont="1" applyBorder="1" applyAlignment="1" applyProtection="1">
      <alignment horizontal="center" vertical="center" wrapText="1"/>
      <protection/>
    </xf>
    <xf numFmtId="0" fontId="6" fillId="0" borderId="0" xfId="0" applyFont="1" applyBorder="1" applyAlignment="1">
      <alignment horizontal="center" vertical="center" wrapText="1"/>
    </xf>
    <xf numFmtId="0" fontId="4" fillId="0" borderId="0" xfId="0" applyFont="1" applyAlignment="1">
      <alignment vertical="center"/>
    </xf>
    <xf numFmtId="0" fontId="14" fillId="33" borderId="13" xfId="0" applyFont="1" applyFill="1" applyBorder="1" applyAlignment="1">
      <alignment horizontal="center" vertical="center"/>
    </xf>
    <xf numFmtId="0" fontId="14" fillId="33" borderId="14" xfId="0" applyFont="1" applyFill="1" applyBorder="1" applyAlignment="1">
      <alignment horizontal="center" vertical="center"/>
    </xf>
    <xf numFmtId="0" fontId="14" fillId="33" borderId="15" xfId="0" applyFont="1" applyFill="1" applyBorder="1" applyAlignment="1">
      <alignment horizontal="center" vertical="center"/>
    </xf>
    <xf numFmtId="164" fontId="14" fillId="33" borderId="15" xfId="56" applyFont="1" applyFill="1" applyBorder="1" applyAlignment="1" applyProtection="1">
      <alignment horizontal="center" vertical="center"/>
      <protection/>
    </xf>
    <xf numFmtId="164" fontId="14" fillId="33" borderId="16" xfId="56" applyFont="1" applyFill="1" applyBorder="1" applyAlignment="1" applyProtection="1">
      <alignment horizontal="center" vertical="center" wrapText="1"/>
      <protection/>
    </xf>
    <xf numFmtId="164" fontId="14" fillId="33" borderId="14" xfId="56" applyFont="1" applyFill="1" applyBorder="1" applyAlignment="1" applyProtection="1">
      <alignment horizontal="center" vertical="center" wrapText="1"/>
      <protection/>
    </xf>
    <xf numFmtId="164" fontId="14" fillId="33" borderId="17" xfId="56" applyFont="1" applyFill="1" applyBorder="1" applyAlignment="1" applyProtection="1">
      <alignment horizontal="center" vertical="center"/>
      <protection/>
    </xf>
    <xf numFmtId="0" fontId="14" fillId="0" borderId="0" xfId="0" applyFont="1" applyBorder="1" applyAlignment="1">
      <alignment horizontal="center" vertical="center"/>
    </xf>
    <xf numFmtId="164" fontId="14" fillId="0" borderId="0" xfId="56" applyFont="1" applyBorder="1" applyAlignment="1" applyProtection="1">
      <alignment horizontal="center" vertical="center"/>
      <protection/>
    </xf>
    <xf numFmtId="164" fontId="14" fillId="0" borderId="0" xfId="56" applyFont="1" applyBorder="1" applyAlignment="1" applyProtection="1">
      <alignment horizontal="center" vertical="center" wrapText="1"/>
      <protection/>
    </xf>
    <xf numFmtId="164" fontId="14" fillId="34" borderId="18" xfId="56" applyFont="1" applyFill="1" applyBorder="1" applyAlignment="1" applyProtection="1">
      <alignment horizontal="center" vertical="center"/>
      <protection/>
    </xf>
    <xf numFmtId="0" fontId="7" fillId="0" borderId="0" xfId="0" applyFont="1" applyBorder="1" applyAlignment="1">
      <alignment vertical="center"/>
    </xf>
    <xf numFmtId="0" fontId="7" fillId="0" borderId="0" xfId="0" applyFont="1" applyBorder="1" applyAlignment="1">
      <alignment vertical="center" wrapText="1"/>
    </xf>
    <xf numFmtId="0" fontId="4" fillId="0" borderId="0" xfId="0" applyFont="1" applyBorder="1" applyAlignment="1">
      <alignment horizontal="center" vertical="center" wrapText="1"/>
    </xf>
    <xf numFmtId="164" fontId="4" fillId="0" borderId="0" xfId="56" applyFont="1" applyBorder="1" applyAlignment="1" applyProtection="1">
      <alignment vertical="center" wrapText="1"/>
      <protection/>
    </xf>
    <xf numFmtId="164" fontId="7" fillId="0" borderId="0" xfId="56" applyFont="1" applyBorder="1" applyAlignment="1" applyProtection="1">
      <alignment horizontal="right" vertical="center"/>
      <protection/>
    </xf>
    <xf numFmtId="0" fontId="4" fillId="0" borderId="0" xfId="0" applyFont="1" applyBorder="1" applyAlignment="1">
      <alignment vertical="center"/>
    </xf>
    <xf numFmtId="0" fontId="12" fillId="0" borderId="0" xfId="0" applyFont="1" applyBorder="1" applyAlignment="1">
      <alignment vertical="center" wrapText="1"/>
    </xf>
    <xf numFmtId="0" fontId="12" fillId="0" borderId="0" xfId="0" applyFont="1" applyBorder="1" applyAlignment="1">
      <alignment vertical="center"/>
    </xf>
    <xf numFmtId="0" fontId="15" fillId="34" borderId="18" xfId="0" applyFont="1" applyFill="1" applyBorder="1" applyAlignment="1">
      <alignment horizontal="center" vertical="center"/>
    </xf>
    <xf numFmtId="0" fontId="15" fillId="34" borderId="18" xfId="0" applyFont="1" applyFill="1" applyBorder="1" applyAlignment="1">
      <alignment vertical="center"/>
    </xf>
    <xf numFmtId="4" fontId="16" fillId="34" borderId="18" xfId="56" applyNumberFormat="1" applyFont="1" applyFill="1" applyBorder="1" applyAlignment="1" applyProtection="1">
      <alignment vertical="center"/>
      <protection/>
    </xf>
    <xf numFmtId="4" fontId="15" fillId="34" borderId="18" xfId="56" applyNumberFormat="1" applyFont="1" applyFill="1" applyBorder="1" applyAlignment="1" applyProtection="1">
      <alignment vertical="center"/>
      <protection/>
    </xf>
    <xf numFmtId="4" fontId="15" fillId="34" borderId="18" xfId="0" applyNumberFormat="1" applyFont="1" applyFill="1" applyBorder="1" applyAlignment="1">
      <alignment vertical="center"/>
    </xf>
    <xf numFmtId="0" fontId="12" fillId="0" borderId="0" xfId="0" applyFont="1" applyAlignment="1">
      <alignment vertical="center"/>
    </xf>
    <xf numFmtId="0" fontId="16" fillId="35" borderId="19" xfId="0" applyFont="1" applyFill="1" applyBorder="1" applyAlignment="1">
      <alignment horizontal="center" vertical="center" wrapText="1"/>
    </xf>
    <xf numFmtId="0" fontId="16" fillId="35" borderId="20" xfId="0" applyFont="1" applyFill="1" applyBorder="1" applyAlignment="1">
      <alignment horizontal="center" vertical="center" wrapText="1"/>
    </xf>
    <xf numFmtId="0" fontId="12" fillId="35" borderId="20" xfId="45" applyNumberFormat="1" applyFont="1" applyFill="1" applyBorder="1" applyAlignment="1" applyProtection="1">
      <alignment horizontal="center" vertical="center" wrapText="1"/>
      <protection/>
    </xf>
    <xf numFmtId="0" fontId="12" fillId="35" borderId="20" xfId="0" applyFont="1" applyFill="1" applyBorder="1" applyAlignment="1">
      <alignment horizontal="left" vertical="center" wrapText="1"/>
    </xf>
    <xf numFmtId="0" fontId="12" fillId="35" borderId="20" xfId="0" applyFont="1" applyFill="1" applyBorder="1" applyAlignment="1">
      <alignment horizontal="center" vertical="center" wrapText="1"/>
    </xf>
    <xf numFmtId="4" fontId="12" fillId="35" borderId="20" xfId="56" applyNumberFormat="1" applyFont="1" applyFill="1" applyBorder="1" applyAlignment="1" applyProtection="1">
      <alignment horizontal="right" vertical="center" wrapText="1"/>
      <protection/>
    </xf>
    <xf numFmtId="4" fontId="12" fillId="35" borderId="21" xfId="0" applyNumberFormat="1" applyFont="1" applyFill="1" applyBorder="1" applyAlignment="1">
      <alignment vertical="center"/>
    </xf>
    <xf numFmtId="0" fontId="0" fillId="0" borderId="0" xfId="0" applyFont="1" applyAlignment="1">
      <alignment/>
    </xf>
    <xf numFmtId="0" fontId="15" fillId="33" borderId="22" xfId="0" applyFont="1" applyFill="1" applyBorder="1" applyAlignment="1">
      <alignment horizontal="center" vertical="center" wrapText="1"/>
    </xf>
    <xf numFmtId="0" fontId="15" fillId="33" borderId="23" xfId="0" applyFont="1" applyFill="1" applyBorder="1" applyAlignment="1">
      <alignment horizontal="center" vertical="center" wrapText="1"/>
    </xf>
    <xf numFmtId="0" fontId="15" fillId="33" borderId="23" xfId="0" applyFont="1" applyFill="1" applyBorder="1" applyAlignment="1">
      <alignment vertical="center" wrapText="1"/>
    </xf>
    <xf numFmtId="4" fontId="12" fillId="34" borderId="18" xfId="56" applyNumberFormat="1" applyFont="1" applyFill="1" applyBorder="1" applyAlignment="1" applyProtection="1">
      <alignment vertical="center"/>
      <protection/>
    </xf>
    <xf numFmtId="4" fontId="14" fillId="34" borderId="18" xfId="56" applyNumberFormat="1" applyFont="1" applyFill="1" applyBorder="1" applyAlignment="1" applyProtection="1">
      <alignment vertical="center"/>
      <protection/>
    </xf>
    <xf numFmtId="4" fontId="14" fillId="34" borderId="18" xfId="0" applyNumberFormat="1" applyFont="1" applyFill="1" applyBorder="1" applyAlignment="1">
      <alignment vertical="center"/>
    </xf>
    <xf numFmtId="4" fontId="12" fillId="35" borderId="24" xfId="0" applyNumberFormat="1" applyFont="1" applyFill="1" applyBorder="1" applyAlignment="1">
      <alignment vertical="center"/>
    </xf>
    <xf numFmtId="0" fontId="16" fillId="35" borderId="20" xfId="45" applyNumberFormat="1" applyFont="1" applyFill="1" applyBorder="1" applyAlignment="1" applyProtection="1">
      <alignment horizontal="center" vertical="center" wrapText="1"/>
      <protection/>
    </xf>
    <xf numFmtId="4" fontId="12" fillId="33" borderId="25" xfId="56" applyNumberFormat="1" applyFont="1" applyFill="1" applyBorder="1" applyAlignment="1" applyProtection="1">
      <alignment vertical="center" wrapText="1"/>
      <protection/>
    </xf>
    <xf numFmtId="4" fontId="14" fillId="33" borderId="18" xfId="0" applyNumberFormat="1" applyFont="1" applyFill="1" applyBorder="1" applyAlignment="1">
      <alignment vertical="center" wrapText="1"/>
    </xf>
    <xf numFmtId="4" fontId="12" fillId="35" borderId="20" xfId="0" applyNumberFormat="1" applyFont="1" applyFill="1" applyBorder="1" applyAlignment="1">
      <alignment vertical="center"/>
    </xf>
    <xf numFmtId="0" fontId="16" fillId="35" borderId="20" xfId="0" applyFont="1" applyFill="1" applyBorder="1" applyAlignment="1">
      <alignment horizontal="left" vertical="center" wrapText="1"/>
    </xf>
    <xf numFmtId="4" fontId="12" fillId="35" borderId="26" xfId="0" applyNumberFormat="1" applyFont="1" applyFill="1" applyBorder="1" applyAlignment="1">
      <alignment vertical="center"/>
    </xf>
    <xf numFmtId="0" fontId="1" fillId="33" borderId="16" xfId="0" applyFont="1" applyFill="1" applyBorder="1" applyAlignment="1">
      <alignment vertical="center"/>
    </xf>
    <xf numFmtId="4" fontId="7" fillId="33" borderId="27" xfId="0" applyNumberFormat="1" applyFont="1" applyFill="1" applyBorder="1" applyAlignment="1">
      <alignment vertical="center"/>
    </xf>
    <xf numFmtId="0" fontId="1" fillId="33" borderId="28" xfId="0" applyFont="1" applyFill="1" applyBorder="1" applyAlignment="1">
      <alignment vertical="center"/>
    </xf>
    <xf numFmtId="4" fontId="7" fillId="33" borderId="29" xfId="0" applyNumberFormat="1" applyFont="1" applyFill="1" applyBorder="1" applyAlignment="1">
      <alignment vertical="center"/>
    </xf>
    <xf numFmtId="0" fontId="18" fillId="0" borderId="0" xfId="0" applyFont="1" applyAlignment="1">
      <alignment vertical="center"/>
    </xf>
    <xf numFmtId="4" fontId="2" fillId="0" borderId="0" xfId="0" applyNumberFormat="1" applyFont="1" applyAlignment="1">
      <alignment vertical="center"/>
    </xf>
    <xf numFmtId="164" fontId="2" fillId="0" borderId="0" xfId="0" applyNumberFormat="1" applyFont="1" applyAlignment="1">
      <alignment vertical="center"/>
    </xf>
    <xf numFmtId="0" fontId="19" fillId="0" borderId="12" xfId="0" applyFont="1" applyBorder="1" applyAlignment="1">
      <alignment horizontal="left" vertical="center"/>
    </xf>
    <xf numFmtId="0" fontId="2" fillId="0" borderId="0" xfId="0" applyFont="1" applyAlignment="1">
      <alignment/>
    </xf>
    <xf numFmtId="0" fontId="21" fillId="33" borderId="18" xfId="0" applyFont="1" applyFill="1" applyBorder="1" applyAlignment="1">
      <alignment horizontal="center" vertical="center"/>
    </xf>
    <xf numFmtId="0" fontId="21" fillId="33" borderId="25" xfId="0" applyFont="1" applyFill="1" applyBorder="1" applyAlignment="1">
      <alignment horizontal="center" vertical="center"/>
    </xf>
    <xf numFmtId="0" fontId="21" fillId="33" borderId="30" xfId="0" applyFont="1" applyFill="1" applyBorder="1" applyAlignment="1">
      <alignment horizontal="center" vertical="center" wrapText="1"/>
    </xf>
    <xf numFmtId="0" fontId="21" fillId="35" borderId="31" xfId="0" applyFont="1" applyFill="1" applyBorder="1" applyAlignment="1">
      <alignment horizontal="center" vertical="center" wrapText="1"/>
    </xf>
    <xf numFmtId="0" fontId="21" fillId="35" borderId="18" xfId="0" applyFont="1" applyFill="1" applyBorder="1" applyAlignment="1">
      <alignment horizontal="center" vertical="center" wrapText="1"/>
    </xf>
    <xf numFmtId="10" fontId="22" fillId="35" borderId="31" xfId="54" applyNumberFormat="1" applyFont="1" applyFill="1" applyBorder="1" applyAlignment="1" applyProtection="1">
      <alignment horizontal="center" vertical="center" wrapText="1"/>
      <protection/>
    </xf>
    <xf numFmtId="10" fontId="22" fillId="35" borderId="18" xfId="54" applyNumberFormat="1" applyFont="1" applyFill="1" applyBorder="1" applyAlignment="1" applyProtection="1">
      <alignment horizontal="center" vertical="center" wrapText="1"/>
      <protection/>
    </xf>
    <xf numFmtId="0" fontId="21" fillId="33" borderId="22" xfId="0" applyFont="1" applyFill="1" applyBorder="1" applyAlignment="1">
      <alignment horizontal="center" vertical="center" wrapText="1"/>
    </xf>
    <xf numFmtId="0" fontId="21" fillId="33" borderId="18" xfId="0" applyFont="1" applyFill="1" applyBorder="1" applyAlignment="1">
      <alignment horizontal="center" vertical="center" wrapText="1"/>
    </xf>
    <xf numFmtId="10" fontId="23" fillId="33" borderId="18" xfId="54" applyNumberFormat="1" applyFont="1" applyFill="1" applyBorder="1" applyAlignment="1" applyProtection="1">
      <alignment horizontal="center" vertical="center" wrapText="1"/>
      <protection/>
    </xf>
    <xf numFmtId="0" fontId="2" fillId="0" borderId="0" xfId="0" applyFont="1" applyBorder="1" applyAlignment="1">
      <alignment horizontal="center"/>
    </xf>
    <xf numFmtId="0" fontId="2" fillId="0" borderId="0" xfId="0" applyFont="1" applyBorder="1" applyAlignment="1">
      <alignment/>
    </xf>
    <xf numFmtId="0" fontId="4" fillId="0" borderId="0" xfId="0" applyFont="1" applyAlignment="1" applyProtection="1">
      <alignment horizontal="left" vertical="center"/>
      <protection locked="0"/>
    </xf>
    <xf numFmtId="0" fontId="0" fillId="0" borderId="0" xfId="0" applyAlignment="1">
      <alignment vertical="center"/>
    </xf>
    <xf numFmtId="0" fontId="0" fillId="0" borderId="0" xfId="0" applyBorder="1" applyAlignment="1">
      <alignment vertical="center"/>
    </xf>
    <xf numFmtId="0" fontId="0" fillId="0" borderId="11" xfId="0" applyBorder="1" applyAlignment="1">
      <alignment vertical="center"/>
    </xf>
    <xf numFmtId="0" fontId="19" fillId="0" borderId="0" xfId="0" applyFont="1" applyAlignment="1">
      <alignment horizontal="left" vertical="center"/>
    </xf>
    <xf numFmtId="0" fontId="0" fillId="0" borderId="28" xfId="0" applyBorder="1" applyAlignment="1">
      <alignment vertical="center"/>
    </xf>
    <xf numFmtId="0" fontId="0" fillId="0" borderId="10" xfId="0" applyBorder="1" applyAlignment="1">
      <alignment vertical="center"/>
    </xf>
    <xf numFmtId="0" fontId="12" fillId="33" borderId="32" xfId="0" applyFont="1" applyFill="1" applyBorder="1" applyAlignment="1">
      <alignment horizontal="center" vertical="center"/>
    </xf>
    <xf numFmtId="0" fontId="12" fillId="36" borderId="17"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pplyProtection="1">
      <alignment horizontal="right" vertical="center"/>
      <protection/>
    </xf>
    <xf numFmtId="0" fontId="4" fillId="0" borderId="33" xfId="0" applyFont="1" applyBorder="1" applyAlignment="1">
      <alignment horizontal="center" vertical="center"/>
    </xf>
    <xf numFmtId="0" fontId="4" fillId="0" borderId="0" xfId="0" applyFont="1" applyBorder="1" applyAlignment="1">
      <alignment horizontal="center" vertical="center"/>
    </xf>
    <xf numFmtId="0" fontId="1" fillId="0" borderId="28" xfId="0" applyFont="1" applyBorder="1" applyAlignment="1">
      <alignment horizontal="center" vertical="center"/>
    </xf>
    <xf numFmtId="0" fontId="1" fillId="0" borderId="0" xfId="0" applyFont="1" applyBorder="1" applyAlignment="1">
      <alignment horizontal="left" vertical="center"/>
    </xf>
    <xf numFmtId="0" fontId="1" fillId="0" borderId="28" xfId="0" applyFont="1" applyBorder="1" applyAlignment="1">
      <alignment vertical="center"/>
    </xf>
    <xf numFmtId="165" fontId="8" fillId="33" borderId="34" xfId="49" applyFont="1" applyFill="1" applyBorder="1" applyAlignment="1" applyProtection="1">
      <alignment vertical="center"/>
      <protection/>
    </xf>
    <xf numFmtId="10" fontId="8" fillId="33" borderId="35" xfId="0" applyNumberFormat="1" applyFont="1" applyFill="1" applyBorder="1" applyAlignment="1" applyProtection="1">
      <alignment vertical="center"/>
      <protection/>
    </xf>
    <xf numFmtId="4" fontId="7" fillId="33" borderId="34" xfId="0" applyNumberFormat="1" applyFont="1" applyFill="1" applyBorder="1" applyAlignment="1">
      <alignment vertical="center"/>
    </xf>
    <xf numFmtId="4" fontId="7" fillId="36" borderId="27" xfId="0" applyNumberFormat="1" applyFont="1" applyFill="1" applyBorder="1" applyAlignment="1">
      <alignment vertical="center"/>
    </xf>
    <xf numFmtId="165" fontId="8" fillId="33" borderId="36" xfId="49" applyFont="1" applyFill="1" applyBorder="1" applyAlignment="1" applyProtection="1">
      <alignment vertical="center"/>
      <protection/>
    </xf>
    <xf numFmtId="10" fontId="8" fillId="33" borderId="34" xfId="0" applyNumberFormat="1" applyFont="1" applyFill="1" applyBorder="1" applyAlignment="1" applyProtection="1">
      <alignment vertical="center"/>
      <protection/>
    </xf>
    <xf numFmtId="4" fontId="7" fillId="33" borderId="36" xfId="0" applyNumberFormat="1" applyFont="1" applyFill="1" applyBorder="1" applyAlignment="1">
      <alignment vertical="center"/>
    </xf>
    <xf numFmtId="4" fontId="7" fillId="36" borderId="29" xfId="0" applyNumberFormat="1" applyFont="1" applyFill="1" applyBorder="1" applyAlignment="1">
      <alignment vertical="center"/>
    </xf>
    <xf numFmtId="0" fontId="5" fillId="0" borderId="0"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0" fillId="0" borderId="37" xfId="0" applyBorder="1" applyAlignment="1">
      <alignment vertical="center"/>
    </xf>
    <xf numFmtId="14" fontId="10" fillId="33" borderId="34" xfId="0" applyNumberFormat="1" applyFont="1" applyFill="1" applyBorder="1" applyAlignment="1">
      <alignment horizontal="center" vertical="center" wrapText="1"/>
    </xf>
    <xf numFmtId="0" fontId="19" fillId="35" borderId="38" xfId="0" applyFont="1" applyFill="1" applyBorder="1" applyAlignment="1">
      <alignment horizontal="center" vertical="center"/>
    </xf>
    <xf numFmtId="0" fontId="19" fillId="35" borderId="39" xfId="0" applyFont="1" applyFill="1" applyBorder="1" applyAlignment="1">
      <alignment vertical="center" wrapText="1"/>
    </xf>
    <xf numFmtId="165" fontId="8" fillId="35" borderId="40" xfId="0" applyNumberFormat="1" applyFont="1" applyFill="1" applyBorder="1" applyAlignment="1">
      <alignment vertical="center"/>
    </xf>
    <xf numFmtId="10" fontId="19" fillId="35" borderId="41" xfId="0" applyNumberFormat="1" applyFont="1" applyFill="1" applyBorder="1" applyAlignment="1" applyProtection="1">
      <alignment vertical="center"/>
      <protection/>
    </xf>
    <xf numFmtId="2" fontId="4" fillId="35" borderId="42" xfId="0" applyNumberFormat="1" applyFont="1" applyFill="1" applyBorder="1" applyAlignment="1" applyProtection="1">
      <alignment vertical="center"/>
      <protection/>
    </xf>
    <xf numFmtId="2" fontId="4" fillId="35" borderId="41" xfId="0" applyNumberFormat="1" applyFont="1" applyFill="1" applyBorder="1" applyAlignment="1" applyProtection="1">
      <alignment vertical="center"/>
      <protection/>
    </xf>
    <xf numFmtId="2" fontId="4" fillId="35" borderId="43" xfId="0" applyNumberFormat="1" applyFont="1" applyFill="1" applyBorder="1" applyAlignment="1" applyProtection="1">
      <alignment vertical="center"/>
      <protection/>
    </xf>
    <xf numFmtId="0" fontId="19" fillId="35" borderId="44" xfId="0" applyFont="1" applyFill="1" applyBorder="1" applyAlignment="1">
      <alignment horizontal="center" vertical="center"/>
    </xf>
    <xf numFmtId="0" fontId="19" fillId="35" borderId="45" xfId="0" applyFont="1" applyFill="1" applyBorder="1" applyAlignment="1">
      <alignment vertical="center" wrapText="1"/>
    </xf>
    <xf numFmtId="165" fontId="8" fillId="35" borderId="45" xfId="0" applyNumberFormat="1" applyFont="1" applyFill="1" applyBorder="1" applyAlignment="1">
      <alignment vertical="center"/>
    </xf>
    <xf numFmtId="10" fontId="19" fillId="35" borderId="46" xfId="0" applyNumberFormat="1" applyFont="1" applyFill="1" applyBorder="1" applyAlignment="1" applyProtection="1">
      <alignment vertical="center"/>
      <protection/>
    </xf>
    <xf numFmtId="2" fontId="4" fillId="35" borderId="47" xfId="0" applyNumberFormat="1" applyFont="1" applyFill="1" applyBorder="1" applyAlignment="1" applyProtection="1">
      <alignment vertical="center"/>
      <protection/>
    </xf>
    <xf numFmtId="2" fontId="4" fillId="35" borderId="46" xfId="0" applyNumberFormat="1" applyFont="1" applyFill="1" applyBorder="1" applyAlignment="1" applyProtection="1">
      <alignment vertical="center"/>
      <protection/>
    </xf>
    <xf numFmtId="2" fontId="4" fillId="35" borderId="48" xfId="0" applyNumberFormat="1" applyFont="1" applyFill="1" applyBorder="1" applyAlignment="1" applyProtection="1">
      <alignment vertical="center"/>
      <protection/>
    </xf>
    <xf numFmtId="164" fontId="4" fillId="0" borderId="0" xfId="56" applyFont="1" applyBorder="1" applyAlignment="1" applyProtection="1">
      <alignment vertical="center"/>
      <protection/>
    </xf>
    <xf numFmtId="164" fontId="18" fillId="0" borderId="0" xfId="56" applyFont="1" applyBorder="1" applyAlignment="1" applyProtection="1">
      <alignment vertical="center"/>
      <protection/>
    </xf>
    <xf numFmtId="0" fontId="15" fillId="33" borderId="23" xfId="0" applyFont="1" applyFill="1" applyBorder="1" applyAlignment="1">
      <alignment vertical="center"/>
    </xf>
    <xf numFmtId="0" fontId="15" fillId="33" borderId="0" xfId="0" applyFont="1" applyFill="1" applyBorder="1" applyAlignment="1">
      <alignment horizontal="center" vertical="center" wrapText="1"/>
    </xf>
    <xf numFmtId="0" fontId="15" fillId="34" borderId="18" xfId="0" applyFont="1" applyFill="1" applyBorder="1" applyAlignment="1">
      <alignment horizontal="left" vertical="center"/>
    </xf>
    <xf numFmtId="4" fontId="15" fillId="34" borderId="18" xfId="0" applyNumberFormat="1" applyFont="1" applyFill="1" applyBorder="1" applyAlignment="1">
      <alignment horizontal="center" vertical="center"/>
    </xf>
    <xf numFmtId="4" fontId="14" fillId="33" borderId="22" xfId="0" applyNumberFormat="1" applyFont="1" applyFill="1" applyBorder="1" applyAlignment="1">
      <alignment horizontal="center" vertical="center" wrapText="1"/>
    </xf>
    <xf numFmtId="4" fontId="14" fillId="33" borderId="25" xfId="0" applyNumberFormat="1"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15" fillId="33" borderId="0" xfId="0" applyFont="1" applyFill="1" applyBorder="1" applyAlignment="1">
      <alignment vertical="center" wrapText="1"/>
    </xf>
    <xf numFmtId="4" fontId="12" fillId="33" borderId="0" xfId="56" applyNumberFormat="1" applyFont="1" applyFill="1" applyBorder="1" applyAlignment="1" applyProtection="1">
      <alignment vertical="center" wrapText="1"/>
      <protection/>
    </xf>
    <xf numFmtId="4" fontId="14" fillId="33" borderId="0" xfId="0" applyNumberFormat="1" applyFont="1" applyFill="1" applyBorder="1" applyAlignment="1">
      <alignment horizontal="center" vertical="center" wrapText="1"/>
    </xf>
    <xf numFmtId="4" fontId="14" fillId="33" borderId="0" xfId="0" applyNumberFormat="1" applyFont="1" applyFill="1" applyBorder="1" applyAlignment="1">
      <alignment vertical="center" wrapText="1"/>
    </xf>
    <xf numFmtId="4" fontId="12" fillId="35" borderId="50" xfId="0" applyNumberFormat="1" applyFont="1" applyFill="1" applyBorder="1" applyAlignment="1">
      <alignment vertical="center"/>
    </xf>
    <xf numFmtId="0" fontId="16" fillId="37" borderId="51" xfId="52" applyFont="1" applyFill="1" applyBorder="1" applyAlignment="1">
      <alignment horizontal="center" vertical="center" wrapText="1"/>
      <protection/>
    </xf>
    <xf numFmtId="49" fontId="16" fillId="37" borderId="51" xfId="44" applyNumberFormat="1" applyFont="1" applyFill="1" applyBorder="1" applyAlignment="1">
      <alignment horizontal="center" vertical="center" wrapText="1"/>
    </xf>
    <xf numFmtId="4" fontId="16" fillId="37" borderId="51" xfId="56" applyNumberFormat="1" applyFont="1" applyFill="1" applyBorder="1" applyAlignment="1">
      <alignment horizontal="right" vertical="center" wrapText="1"/>
    </xf>
    <xf numFmtId="0" fontId="16" fillId="37" borderId="51" xfId="52" applyFont="1" applyFill="1" applyBorder="1" applyAlignment="1">
      <alignment horizontal="left" vertical="center" wrapText="1"/>
      <protection/>
    </xf>
    <xf numFmtId="49" fontId="15" fillId="37" borderId="52" xfId="0" applyNumberFormat="1" applyFont="1" applyFill="1" applyBorder="1" applyAlignment="1" applyProtection="1">
      <alignment horizontal="center" vertical="center" wrapText="1"/>
      <protection locked="0"/>
    </xf>
    <xf numFmtId="49" fontId="15" fillId="37" borderId="53" xfId="0" applyNumberFormat="1" applyFont="1" applyFill="1" applyBorder="1" applyAlignment="1" applyProtection="1">
      <alignment horizontal="center" vertical="center" wrapText="1"/>
      <protection locked="0"/>
    </xf>
    <xf numFmtId="49" fontId="15" fillId="37" borderId="53" xfId="0" applyNumberFormat="1" applyFont="1" applyFill="1" applyBorder="1" applyAlignment="1" applyProtection="1">
      <alignment vertical="center" wrapText="1"/>
      <protection locked="0"/>
    </xf>
    <xf numFmtId="0" fontId="15" fillId="38" borderId="53" xfId="0" applyFont="1" applyFill="1" applyBorder="1" applyAlignment="1">
      <alignment vertical="center"/>
    </xf>
    <xf numFmtId="4" fontId="15" fillId="38" borderId="54" xfId="0" applyNumberFormat="1" applyFont="1" applyFill="1" applyBorder="1" applyAlignment="1">
      <alignment horizontal="center" vertical="center"/>
    </xf>
    <xf numFmtId="49" fontId="16" fillId="37" borderId="55" xfId="0" applyNumberFormat="1" applyFont="1" applyFill="1" applyBorder="1" applyAlignment="1" applyProtection="1">
      <alignment horizontal="center" vertical="center" wrapText="1"/>
      <protection locked="0"/>
    </xf>
    <xf numFmtId="49" fontId="16" fillId="37" borderId="56" xfId="0" applyNumberFormat="1" applyFont="1" applyFill="1" applyBorder="1" applyAlignment="1" applyProtection="1">
      <alignment horizontal="center" vertical="center" wrapText="1"/>
      <protection locked="0"/>
    </xf>
    <xf numFmtId="49" fontId="16" fillId="37" borderId="57" xfId="0" applyNumberFormat="1" applyFont="1" applyFill="1" applyBorder="1" applyAlignment="1" applyProtection="1">
      <alignment horizontal="center" vertical="center" wrapText="1"/>
      <protection locked="0"/>
    </xf>
    <xf numFmtId="49" fontId="16" fillId="37" borderId="58" xfId="0" applyNumberFormat="1" applyFont="1" applyFill="1" applyBorder="1" applyAlignment="1" applyProtection="1">
      <alignment horizontal="center" vertical="center" wrapText="1"/>
      <protection locked="0"/>
    </xf>
    <xf numFmtId="49" fontId="16" fillId="37" borderId="51" xfId="0" applyNumberFormat="1" applyFont="1" applyFill="1" applyBorder="1" applyAlignment="1" applyProtection="1">
      <alignment horizontal="center" vertical="center" wrapText="1"/>
      <protection locked="0"/>
    </xf>
    <xf numFmtId="49" fontId="16" fillId="37" borderId="59" xfId="0" applyNumberFormat="1" applyFont="1" applyFill="1" applyBorder="1" applyAlignment="1" applyProtection="1">
      <alignment horizontal="center" vertical="center" wrapText="1"/>
      <protection locked="0"/>
    </xf>
    <xf numFmtId="0" fontId="16" fillId="0" borderId="59" xfId="0" applyFont="1" applyBorder="1" applyAlignment="1">
      <alignment horizontal="left" vertical="center" wrapText="1"/>
    </xf>
    <xf numFmtId="0" fontId="16" fillId="0" borderId="51" xfId="0" applyFont="1" applyBorder="1" applyAlignment="1">
      <alignment horizontal="left" vertical="center" wrapText="1"/>
    </xf>
    <xf numFmtId="0" fontId="16" fillId="0" borderId="58" xfId="0" applyFont="1" applyBorder="1" applyAlignment="1">
      <alignment horizontal="left" vertical="center" wrapText="1"/>
    </xf>
    <xf numFmtId="0" fontId="16" fillId="0" borderId="59"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58" xfId="0" applyFont="1" applyBorder="1" applyAlignment="1">
      <alignment horizontal="center" vertical="center" wrapText="1"/>
    </xf>
    <xf numFmtId="176" fontId="16" fillId="37" borderId="59" xfId="0" applyNumberFormat="1" applyFont="1" applyFill="1" applyBorder="1" applyAlignment="1" applyProtection="1">
      <alignment horizontal="center" vertical="center" wrapText="1"/>
      <protection locked="0"/>
    </xf>
    <xf numFmtId="176" fontId="16" fillId="37" borderId="51" xfId="0" applyNumberFormat="1" applyFont="1" applyFill="1" applyBorder="1" applyAlignment="1" applyProtection="1">
      <alignment horizontal="center" vertical="center" wrapText="1"/>
      <protection locked="0"/>
    </xf>
    <xf numFmtId="176" fontId="16" fillId="37" borderId="58" xfId="0" applyNumberFormat="1" applyFont="1" applyFill="1" applyBorder="1" applyAlignment="1" applyProtection="1">
      <alignment horizontal="center" vertical="center" wrapText="1"/>
      <protection locked="0"/>
    </xf>
    <xf numFmtId="4" fontId="16" fillId="0" borderId="59" xfId="0" applyNumberFormat="1" applyFont="1" applyBorder="1" applyAlignment="1">
      <alignment horizontal="center" vertical="center" wrapText="1"/>
    </xf>
    <xf numFmtId="4" fontId="16" fillId="0" borderId="51" xfId="0" applyNumberFormat="1" applyFont="1" applyBorder="1" applyAlignment="1">
      <alignment horizontal="center" vertical="center" wrapText="1"/>
    </xf>
    <xf numFmtId="4" fontId="16" fillId="0" borderId="58" xfId="0" applyNumberFormat="1" applyFont="1" applyBorder="1" applyAlignment="1">
      <alignment horizontal="center" vertical="center" wrapText="1"/>
    </xf>
    <xf numFmtId="2" fontId="16" fillId="0" borderId="60" xfId="0" applyNumberFormat="1" applyFont="1" applyBorder="1" applyAlignment="1">
      <alignment horizontal="center" vertical="center" wrapText="1"/>
    </xf>
    <xf numFmtId="2" fontId="16" fillId="0" borderId="61" xfId="0" applyNumberFormat="1" applyFont="1" applyBorder="1" applyAlignment="1">
      <alignment horizontal="center" vertical="center" wrapText="1"/>
    </xf>
    <xf numFmtId="2" fontId="16" fillId="0" borderId="62" xfId="0" applyNumberFormat="1" applyFont="1" applyBorder="1" applyAlignment="1">
      <alignment horizontal="center" vertical="center" wrapText="1"/>
    </xf>
    <xf numFmtId="0" fontId="16" fillId="35" borderId="0" xfId="0" applyFont="1" applyFill="1" applyBorder="1" applyAlignment="1">
      <alignment horizontal="left" vertical="center" wrapText="1"/>
    </xf>
    <xf numFmtId="4" fontId="14" fillId="33" borderId="18" xfId="0" applyNumberFormat="1" applyFont="1" applyFill="1" applyBorder="1" applyAlignment="1">
      <alignment horizontal="center" vertical="center" wrapText="1"/>
    </xf>
    <xf numFmtId="0" fontId="9" fillId="0" borderId="0" xfId="0" applyFont="1" applyBorder="1" applyAlignment="1">
      <alignment horizontal="center" vertical="center"/>
    </xf>
    <xf numFmtId="0" fontId="7" fillId="33" borderId="13" xfId="0" applyFont="1" applyFill="1" applyBorder="1" applyAlignment="1">
      <alignment horizontal="right" vertical="center"/>
    </xf>
    <xf numFmtId="0" fontId="7" fillId="33" borderId="34" xfId="0" applyFont="1" applyFill="1" applyBorder="1" applyAlignment="1">
      <alignment horizontal="center" vertical="center" wrapText="1"/>
    </xf>
    <xf numFmtId="0" fontId="12" fillId="0" borderId="63" xfId="0" applyFont="1" applyBorder="1" applyAlignment="1">
      <alignment horizontal="left" vertical="center"/>
    </xf>
    <xf numFmtId="166" fontId="7" fillId="33" borderId="27" xfId="0" applyNumberFormat="1" applyFont="1" applyFill="1" applyBorder="1" applyAlignment="1">
      <alignment horizontal="center" vertical="center"/>
    </xf>
    <xf numFmtId="4" fontId="14" fillId="33" borderId="22" xfId="0" applyNumberFormat="1" applyFont="1" applyFill="1" applyBorder="1" applyAlignment="1">
      <alignment horizontal="center" vertical="center" wrapText="1"/>
    </xf>
    <xf numFmtId="4" fontId="14" fillId="33" borderId="25" xfId="0" applyNumberFormat="1" applyFont="1" applyFill="1" applyBorder="1" applyAlignment="1">
      <alignment horizontal="center" vertical="center" wrapText="1"/>
    </xf>
    <xf numFmtId="10" fontId="7" fillId="0" borderId="34" xfId="54" applyNumberFormat="1" applyFont="1" applyBorder="1" applyAlignment="1" applyProtection="1">
      <alignment horizontal="center" vertical="center" wrapText="1"/>
      <protection/>
    </xf>
    <xf numFmtId="0" fontId="4" fillId="0" borderId="0" xfId="0" applyFont="1" applyBorder="1" applyAlignment="1" applyProtection="1">
      <alignment horizontal="left" vertical="center"/>
      <protection locked="0"/>
    </xf>
    <xf numFmtId="49" fontId="8" fillId="33" borderId="13" xfId="0" applyNumberFormat="1" applyFont="1" applyFill="1" applyBorder="1" applyAlignment="1">
      <alignment horizontal="center" vertical="center"/>
    </xf>
    <xf numFmtId="0" fontId="8" fillId="33" borderId="27" xfId="0" applyFont="1" applyFill="1" applyBorder="1" applyAlignment="1">
      <alignment horizontal="right" vertical="center"/>
    </xf>
    <xf numFmtId="0" fontId="13" fillId="0" borderId="34" xfId="0" applyFont="1" applyBorder="1" applyAlignment="1">
      <alignment horizontal="center" vertical="center" wrapText="1"/>
    </xf>
    <xf numFmtId="0" fontId="12" fillId="0" borderId="64" xfId="0" applyFont="1" applyBorder="1" applyAlignment="1">
      <alignment horizontal="left" vertical="center" wrapText="1"/>
    </xf>
    <xf numFmtId="0" fontId="8" fillId="33" borderId="29" xfId="0" applyFont="1" applyFill="1" applyBorder="1" applyAlignment="1">
      <alignment horizontal="right" vertical="center"/>
    </xf>
    <xf numFmtId="0" fontId="4" fillId="0" borderId="65" xfId="0" applyFont="1" applyBorder="1" applyAlignment="1" applyProtection="1">
      <alignment horizontal="left"/>
      <protection locked="0"/>
    </xf>
    <xf numFmtId="0" fontId="12" fillId="0" borderId="66" xfId="0" applyFont="1" applyBorder="1" applyAlignment="1">
      <alignment horizontal="left" vertical="center"/>
    </xf>
    <xf numFmtId="0" fontId="12" fillId="0" borderId="67" xfId="0" applyFont="1" applyBorder="1" applyAlignment="1">
      <alignment horizontal="left" vertical="center"/>
    </xf>
    <xf numFmtId="0" fontId="12" fillId="0" borderId="68" xfId="0" applyFont="1" applyBorder="1" applyAlignment="1">
      <alignment horizontal="left" vertical="center"/>
    </xf>
    <xf numFmtId="0" fontId="14" fillId="33" borderId="34" xfId="0" applyFont="1" applyFill="1" applyBorder="1" applyAlignment="1">
      <alignment horizontal="center" vertical="center"/>
    </xf>
    <xf numFmtId="0" fontId="14" fillId="34" borderId="18" xfId="0" applyFont="1" applyFill="1" applyBorder="1" applyAlignment="1">
      <alignment horizontal="center" vertical="center"/>
    </xf>
    <xf numFmtId="0" fontId="20" fillId="0" borderId="0" xfId="0" applyFont="1" applyBorder="1" applyAlignment="1">
      <alignment horizontal="center" vertical="center"/>
    </xf>
    <xf numFmtId="0" fontId="21" fillId="33" borderId="18" xfId="0" applyFont="1" applyFill="1" applyBorder="1" applyAlignment="1">
      <alignment horizontal="center" vertical="center"/>
    </xf>
    <xf numFmtId="0" fontId="5" fillId="0" borderId="0" xfId="0" applyFont="1" applyBorder="1" applyAlignment="1">
      <alignment horizontal="left" vertical="center" wrapText="1"/>
    </xf>
    <xf numFmtId="0" fontId="3" fillId="33" borderId="18" xfId="0" applyFont="1" applyFill="1" applyBorder="1" applyAlignment="1">
      <alignment horizontal="center" vertical="center" wrapText="1"/>
    </xf>
    <xf numFmtId="0" fontId="2" fillId="0" borderId="18" xfId="0" applyFont="1" applyBorder="1" applyAlignment="1">
      <alignment horizontal="center"/>
    </xf>
    <xf numFmtId="0" fontId="7" fillId="0" borderId="0" xfId="0" applyFont="1" applyBorder="1" applyAlignment="1">
      <alignment horizontal="left" vertical="center" wrapText="1"/>
    </xf>
    <xf numFmtId="0" fontId="18" fillId="0" borderId="0" xfId="0" applyFont="1" applyBorder="1" applyAlignment="1" applyProtection="1">
      <alignment horizontal="left" vertical="center"/>
      <protection locked="0"/>
    </xf>
    <xf numFmtId="0" fontId="2" fillId="0" borderId="37" xfId="0" applyFont="1" applyBorder="1" applyAlignment="1">
      <alignment horizontal="center"/>
    </xf>
    <xf numFmtId="0" fontId="4" fillId="0" borderId="69" xfId="0" applyFont="1" applyBorder="1" applyAlignment="1">
      <alignment horizontal="left" vertical="center"/>
    </xf>
    <xf numFmtId="0" fontId="4" fillId="0" borderId="37" xfId="0" applyFont="1" applyBorder="1" applyAlignment="1">
      <alignment horizontal="left" vertical="center"/>
    </xf>
    <xf numFmtId="0" fontId="3" fillId="0" borderId="0" xfId="0" applyFont="1" applyBorder="1" applyAlignment="1">
      <alignment horizontal="center"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19" fillId="0" borderId="63" xfId="0" applyFont="1" applyBorder="1" applyAlignment="1">
      <alignment horizontal="left" vertical="center"/>
    </xf>
    <xf numFmtId="0" fontId="3" fillId="0" borderId="12" xfId="0" applyFont="1" applyBorder="1" applyAlignment="1">
      <alignment horizontal="center" vertical="center"/>
    </xf>
    <xf numFmtId="0" fontId="4" fillId="0" borderId="63" xfId="0" applyFont="1" applyBorder="1" applyAlignment="1">
      <alignment horizontal="left" vertical="center"/>
    </xf>
    <xf numFmtId="0" fontId="7" fillId="33" borderId="34"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34" xfId="0" applyFont="1" applyFill="1" applyBorder="1" applyAlignment="1" applyProtection="1">
      <alignment horizontal="center" vertical="center" wrapText="1"/>
      <protection/>
    </xf>
    <xf numFmtId="0" fontId="7" fillId="33" borderId="27" xfId="0" applyFont="1" applyFill="1" applyBorder="1" applyAlignment="1">
      <alignment horizontal="center" vertical="center"/>
    </xf>
    <xf numFmtId="0" fontId="7" fillId="33" borderId="13" xfId="0" applyFont="1" applyFill="1" applyBorder="1" applyAlignment="1">
      <alignment horizontal="center" vertical="center"/>
    </xf>
    <xf numFmtId="49" fontId="8" fillId="33" borderId="70" xfId="0" applyNumberFormat="1" applyFont="1" applyFill="1" applyBorder="1" applyAlignment="1">
      <alignment horizontal="right" vertical="center"/>
    </xf>
    <xf numFmtId="49" fontId="8" fillId="33" borderId="34" xfId="0" applyNumberFormat="1" applyFont="1" applyFill="1" applyBorder="1" applyAlignment="1">
      <alignment horizontal="right" vertical="center"/>
    </xf>
    <xf numFmtId="0" fontId="4" fillId="0" borderId="0" xfId="0" applyFont="1" applyBorder="1" applyAlignment="1" applyProtection="1">
      <alignment horizontal="left"/>
      <protection locked="0"/>
    </xf>
  </cellXfs>
  <cellStyles count="5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xcel Built-in Excel Built-in Excel Built-in Excel Built-in Excel Built-in Excel Built-in Excel Built-in Separador de milhares 4" xfId="44"/>
    <cellStyle name="Excel Built-in Explanatory Text" xfId="45"/>
    <cellStyle name="Hyperlink" xfId="46"/>
    <cellStyle name="Followed Hyperlink" xfId="47"/>
    <cellStyle name="Incorreto" xfId="48"/>
    <cellStyle name="Currency" xfId="49"/>
    <cellStyle name="Currency [0]" xfId="50"/>
    <cellStyle name="Neutra" xfId="51"/>
    <cellStyle name="Normal 2" xfId="52"/>
    <cellStyle name="Nota" xfId="53"/>
    <cellStyle name="Percent" xfId="54"/>
    <cellStyle name="Saída" xfId="55"/>
    <cellStyle name="Comm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s>
  <dxfs count="9">
    <dxf>
      <font>
        <b val="0"/>
        <sz val="11"/>
        <color indexed="9"/>
      </font>
    </dxf>
    <dxf>
      <font>
        <b val="0"/>
        <sz val="11"/>
        <color indexed="9"/>
      </font>
    </dxf>
    <dxf>
      <font>
        <b val="0"/>
        <sz val="11"/>
        <color indexed="9"/>
      </font>
    </dxf>
    <dxf>
      <font>
        <b val="0"/>
        <sz val="11"/>
        <color indexed="9"/>
      </font>
    </dxf>
    <dxf>
      <font>
        <b val="0"/>
        <sz val="11"/>
        <color indexed="9"/>
      </font>
    </dxf>
    <dxf>
      <font>
        <b val="0"/>
        <sz val="11"/>
        <color indexed="9"/>
      </font>
    </dxf>
    <dxf>
      <font>
        <b val="0"/>
        <sz val="11"/>
        <color indexed="9"/>
      </font>
    </dxf>
    <dxf>
      <font>
        <b val="0"/>
        <sz val="11"/>
        <color indexed="9"/>
      </font>
    </dxf>
    <dxf>
      <font>
        <b val="0"/>
        <sz val="11"/>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EEEEE"/>
      <rgbColor rgb="00EDEDED"/>
      <rgbColor rgb="00660066"/>
      <rgbColor rgb="00FF8080"/>
      <rgbColor rgb="00005BAA"/>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BFBFB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28575</xdr:colOff>
      <xdr:row>2</xdr:row>
      <xdr:rowOff>76200</xdr:rowOff>
    </xdr:to>
    <xdr:pic>
      <xdr:nvPicPr>
        <xdr:cNvPr id="1" name="Imagem 1"/>
        <xdr:cNvPicPr preferRelativeResize="1">
          <a:picLocks noChangeAspect="1"/>
        </xdr:cNvPicPr>
      </xdr:nvPicPr>
      <xdr:blipFill>
        <a:blip r:embed="rId1"/>
        <a:stretch>
          <a:fillRect/>
        </a:stretch>
      </xdr:blipFill>
      <xdr:spPr>
        <a:xfrm>
          <a:off x="57150" y="47625"/>
          <a:ext cx="8763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15</xdr:row>
      <xdr:rowOff>47625</xdr:rowOff>
    </xdr:from>
    <xdr:to>
      <xdr:col>3</xdr:col>
      <xdr:colOff>1257300</xdr:colOff>
      <xdr:row>15</xdr:row>
      <xdr:rowOff>590550</xdr:rowOff>
    </xdr:to>
    <xdr:pic>
      <xdr:nvPicPr>
        <xdr:cNvPr id="1" name="Imagem 2"/>
        <xdr:cNvPicPr preferRelativeResize="1">
          <a:picLocks noChangeAspect="1"/>
        </xdr:cNvPicPr>
      </xdr:nvPicPr>
      <xdr:blipFill>
        <a:blip r:embed="rId1"/>
        <a:srcRect l="3240" t="18177" r="2421" b="13813"/>
        <a:stretch>
          <a:fillRect/>
        </a:stretch>
      </xdr:blipFill>
      <xdr:spPr>
        <a:xfrm>
          <a:off x="2076450" y="6696075"/>
          <a:ext cx="3695700" cy="542925"/>
        </a:xfrm>
        <a:prstGeom prst="rect">
          <a:avLst/>
        </a:prstGeom>
        <a:noFill/>
        <a:ln w="9525" cmpd="sng">
          <a:noFill/>
        </a:ln>
      </xdr:spPr>
    </xdr:pic>
    <xdr:clientData/>
  </xdr:twoCellAnchor>
  <xdr:twoCellAnchor editAs="oneCell">
    <xdr:from>
      <xdr:col>0</xdr:col>
      <xdr:colOff>0</xdr:colOff>
      <xdr:row>1</xdr:row>
      <xdr:rowOff>0</xdr:rowOff>
    </xdr:from>
    <xdr:to>
      <xdr:col>0</xdr:col>
      <xdr:colOff>1514475</xdr:colOff>
      <xdr:row>2</xdr:row>
      <xdr:rowOff>466725</xdr:rowOff>
    </xdr:to>
    <xdr:pic>
      <xdr:nvPicPr>
        <xdr:cNvPr id="2" name="Imagem 1"/>
        <xdr:cNvPicPr preferRelativeResize="1">
          <a:picLocks noChangeAspect="1"/>
        </xdr:cNvPicPr>
      </xdr:nvPicPr>
      <xdr:blipFill>
        <a:blip r:embed="rId2"/>
        <a:stretch>
          <a:fillRect/>
        </a:stretch>
      </xdr:blipFill>
      <xdr:spPr>
        <a:xfrm>
          <a:off x="0" y="371475"/>
          <a:ext cx="1514475" cy="1257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28575</xdr:rowOff>
    </xdr:from>
    <xdr:to>
      <xdr:col>2</xdr:col>
      <xdr:colOff>809625</xdr:colOff>
      <xdr:row>1</xdr:row>
      <xdr:rowOff>1076325</xdr:rowOff>
    </xdr:to>
    <xdr:pic>
      <xdr:nvPicPr>
        <xdr:cNvPr id="1" name="Imagem 1"/>
        <xdr:cNvPicPr preferRelativeResize="1">
          <a:picLocks noChangeAspect="1"/>
        </xdr:cNvPicPr>
      </xdr:nvPicPr>
      <xdr:blipFill>
        <a:blip r:embed="rId1"/>
        <a:stretch>
          <a:fillRect/>
        </a:stretch>
      </xdr:blipFill>
      <xdr:spPr>
        <a:xfrm>
          <a:off x="95250" y="76200"/>
          <a:ext cx="11906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V129"/>
  <sheetViews>
    <sheetView showGridLines="0" tabSelected="1" view="pageBreakPreview" zoomScaleNormal="115" zoomScaleSheetLayoutView="100" zoomScalePageLayoutView="0" workbookViewId="0" topLeftCell="A1">
      <selection activeCell="J4" sqref="J4"/>
    </sheetView>
  </sheetViews>
  <sheetFormatPr defaultColWidth="7.7109375" defaultRowHeight="15"/>
  <cols>
    <col min="1" max="1" width="0.85546875" style="1" customWidth="1"/>
    <col min="2" max="2" width="4.421875" style="1" customWidth="1"/>
    <col min="3" max="3" width="8.28125" style="1" customWidth="1"/>
    <col min="4" max="4" width="8.57421875" style="1" customWidth="1"/>
    <col min="5" max="5" width="57.8515625" style="1" customWidth="1"/>
    <col min="6" max="6" width="6.57421875" style="12" customWidth="1"/>
    <col min="7" max="7" width="6.8515625" style="2" customWidth="1"/>
    <col min="8" max="9" width="9.00390625" style="2" customWidth="1"/>
    <col min="10" max="10" width="10.00390625" style="2" customWidth="1"/>
    <col min="11" max="11" width="0.71875" style="1" customWidth="1"/>
    <col min="12" max="12" width="7.7109375" style="1" customWidth="1"/>
    <col min="13" max="13" width="7.421875" style="1" customWidth="1"/>
    <col min="14" max="16384" width="7.7109375" style="1" customWidth="1"/>
  </cols>
  <sheetData>
    <row r="1" spans="1:256" ht="3.75" customHeight="1">
      <c r="A1"/>
      <c r="B1" s="4"/>
      <c r="C1" s="4"/>
      <c r="D1" s="4"/>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62.25" customHeight="1">
      <c r="A2" s="4"/>
      <c r="B2" s="182" t="s">
        <v>4</v>
      </c>
      <c r="C2" s="182"/>
      <c r="D2" s="182"/>
      <c r="E2" s="182"/>
      <c r="F2" s="182"/>
      <c r="G2" s="182"/>
      <c r="H2" s="182"/>
      <c r="I2" s="182"/>
      <c r="J2" s="18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7.5" customHeight="1">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ustomHeight="1">
      <c r="A4"/>
      <c r="B4" s="183" t="s">
        <v>5</v>
      </c>
      <c r="C4" s="183"/>
      <c r="D4" s="184" t="s">
        <v>170</v>
      </c>
      <c r="E4" s="184"/>
      <c r="F4" s="184"/>
      <c r="G4" s="184"/>
      <c r="H4" s="184"/>
      <c r="I4" s="184"/>
      <c r="J4" s="121">
        <v>44581</v>
      </c>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5.25" customHeight="1">
      <c r="A5"/>
      <c r="B5" s="13"/>
      <c r="C5" s="13"/>
      <c r="D5" s="14"/>
      <c r="E5" s="14"/>
      <c r="F5" s="14"/>
      <c r="G5" s="14"/>
      <c r="H5" s="14"/>
      <c r="I5" s="14"/>
      <c r="J5" s="14"/>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2.75" customHeight="1">
      <c r="A6" s="15"/>
      <c r="B6" s="185" t="s">
        <v>6</v>
      </c>
      <c r="C6" s="185"/>
      <c r="D6" s="185"/>
      <c r="E6" s="185"/>
      <c r="F6" s="185"/>
      <c r="G6" s="16"/>
      <c r="H6" s="184" t="s">
        <v>7</v>
      </c>
      <c r="I6" s="186" t="s">
        <v>8</v>
      </c>
      <c r="J6" s="186"/>
      <c r="K6" s="4"/>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3.75" customHeight="1">
      <c r="A7"/>
      <c r="B7" s="17"/>
      <c r="C7" s="17"/>
      <c r="D7" s="18"/>
      <c r="E7" s="18"/>
      <c r="F7" s="18"/>
      <c r="G7" s="19"/>
      <c r="H7" s="184"/>
      <c r="I7" s="186"/>
      <c r="J7" s="186"/>
      <c r="K7" s="4"/>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2.75" customHeight="1">
      <c r="A8"/>
      <c r="B8" s="194" t="s">
        <v>172</v>
      </c>
      <c r="C8" s="194"/>
      <c r="D8" s="194"/>
      <c r="E8" s="194"/>
      <c r="F8" s="194"/>
      <c r="G8" s="14"/>
      <c r="H8" s="189">
        <f>ROUND(BDI!D13,4)</f>
        <v>0.25</v>
      </c>
      <c r="I8" s="193" t="s">
        <v>283</v>
      </c>
      <c r="J8" s="193"/>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3.75" customHeight="1" thickBot="1">
      <c r="A9"/>
      <c r="B9" s="20"/>
      <c r="C9" s="20"/>
      <c r="D9" s="21"/>
      <c r="E9" s="21"/>
      <c r="F9" s="22"/>
      <c r="G9" s="14"/>
      <c r="H9" s="189"/>
      <c r="I9" s="193"/>
      <c r="J9" s="193"/>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2.75" customHeight="1" thickBot="1">
      <c r="A10" s="15"/>
      <c r="B10" s="197" t="s">
        <v>59</v>
      </c>
      <c r="C10" s="198"/>
      <c r="D10" s="198"/>
      <c r="E10" s="198"/>
      <c r="F10" s="199"/>
      <c r="G10" s="23"/>
      <c r="H10" s="189"/>
      <c r="I10" s="193"/>
      <c r="J10" s="193"/>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6" customHeight="1" thickBot="1">
      <c r="A11"/>
      <c r="B11" s="5"/>
      <c r="C11" s="5"/>
      <c r="D11" s="6"/>
      <c r="E11" s="6"/>
      <c r="F11" s="14"/>
      <c r="G11" s="14"/>
      <c r="H11" s="24"/>
      <c r="I11" s="25"/>
      <c r="J11" s="25"/>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2" customHeight="1">
      <c r="A12"/>
      <c r="B12" s="200" t="s">
        <v>9</v>
      </c>
      <c r="C12" s="200"/>
      <c r="D12" s="200"/>
      <c r="E12" s="200"/>
      <c r="F12" s="200"/>
      <c r="G12" s="200"/>
      <c r="H12" s="200"/>
      <c r="I12" s="200"/>
      <c r="J12" s="200"/>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4.5" customHeight="1">
      <c r="A13" s="4"/>
      <c r="B13" s="5"/>
      <c r="C13" s="5"/>
      <c r="D13" s="6"/>
      <c r="E13" s="6"/>
      <c r="F13" s="14"/>
      <c r="G13" s="14"/>
      <c r="H13" s="7"/>
      <c r="I13" s="7"/>
      <c r="J13" s="7"/>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10" s="26" customFormat="1" ht="22.5" customHeight="1">
      <c r="B14" s="27" t="s">
        <v>0</v>
      </c>
      <c r="C14" s="28" t="s">
        <v>10</v>
      </c>
      <c r="D14" s="28" t="s">
        <v>11</v>
      </c>
      <c r="E14" s="29" t="s">
        <v>1</v>
      </c>
      <c r="F14" s="29" t="s">
        <v>12</v>
      </c>
      <c r="G14" s="30" t="s">
        <v>13</v>
      </c>
      <c r="H14" s="31" t="s">
        <v>14</v>
      </c>
      <c r="I14" s="32" t="s">
        <v>15</v>
      </c>
      <c r="J14" s="33" t="s">
        <v>16</v>
      </c>
    </row>
    <row r="15" spans="1:256" ht="4.5" customHeight="1">
      <c r="A15" s="26"/>
      <c r="B15" s="34"/>
      <c r="C15" s="34"/>
      <c r="D15" s="34"/>
      <c r="E15" s="34"/>
      <c r="F15" s="34"/>
      <c r="G15" s="35"/>
      <c r="H15" s="36"/>
      <c r="I15" s="36"/>
      <c r="J15" s="3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1.25" customHeight="1">
      <c r="A16" s="26"/>
      <c r="B16" s="201" t="str">
        <f>D4</f>
        <v>OBRA DE EXECUÇÃO DE REFORMA DO GALPÃO DE RECICLAGEM DE COROMANDEL </v>
      </c>
      <c r="C16" s="201"/>
      <c r="D16" s="201"/>
      <c r="E16" s="201"/>
      <c r="F16" s="201"/>
      <c r="G16" s="201"/>
      <c r="H16" s="201"/>
      <c r="I16" s="201"/>
      <c r="J16" s="37">
        <f>J124</f>
        <v>206372.58000000002</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3.75" customHeight="1">
      <c r="A17" s="44"/>
      <c r="B17" s="38"/>
      <c r="C17" s="38"/>
      <c r="D17" s="38"/>
      <c r="E17" s="39"/>
      <c r="F17" s="40"/>
      <c r="G17" s="41"/>
      <c r="H17" s="42"/>
      <c r="I17" s="42"/>
      <c r="J17" s="42"/>
      <c r="K17" s="44"/>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10" s="51" customFormat="1" ht="9.75">
      <c r="A18" s="45"/>
      <c r="B18" s="46">
        <v>1</v>
      </c>
      <c r="C18" s="46"/>
      <c r="D18" s="46"/>
      <c r="E18" s="47" t="s">
        <v>140</v>
      </c>
      <c r="F18" s="47"/>
      <c r="G18" s="48"/>
      <c r="H18" s="49"/>
      <c r="I18" s="50"/>
      <c r="J18" s="50">
        <f>SUM(J19:J20)</f>
        <v>852.14</v>
      </c>
    </row>
    <row r="19" spans="1:256" ht="19.5">
      <c r="A19" s="44"/>
      <c r="B19" s="52" t="s">
        <v>17</v>
      </c>
      <c r="C19" s="53" t="s">
        <v>20</v>
      </c>
      <c r="D19" s="54" t="s">
        <v>72</v>
      </c>
      <c r="E19" s="55" t="s">
        <v>73</v>
      </c>
      <c r="F19" s="56" t="s">
        <v>74</v>
      </c>
      <c r="G19" s="57">
        <v>105</v>
      </c>
      <c r="H19" s="57">
        <v>5.84</v>
      </c>
      <c r="I19" s="70">
        <f>ROUND(H19*(1+$H$8),2)</f>
        <v>7.3</v>
      </c>
      <c r="J19" s="58">
        <f>ROUND(G19*I19,2)</f>
        <v>766.5</v>
      </c>
      <c r="K19" s="59"/>
      <c r="L19" s="59"/>
      <c r="M19" s="59"/>
      <c r="N19" s="59"/>
      <c r="O19" s="5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 r="A20" s="44"/>
      <c r="B20" s="52" t="s">
        <v>58</v>
      </c>
      <c r="C20" s="53" t="s">
        <v>20</v>
      </c>
      <c r="D20" s="54" t="s">
        <v>75</v>
      </c>
      <c r="E20" s="55" t="s">
        <v>76</v>
      </c>
      <c r="F20" s="56" t="s">
        <v>74</v>
      </c>
      <c r="G20" s="57">
        <v>4.5</v>
      </c>
      <c r="H20" s="57">
        <v>15.22</v>
      </c>
      <c r="I20" s="70">
        <f>ROUND(H20*(1+$H$8),2)</f>
        <v>19.03</v>
      </c>
      <c r="J20" s="58">
        <f>ROUND(G20*I20,2)</f>
        <v>85.64</v>
      </c>
      <c r="K20" s="59"/>
      <c r="L20" s="59"/>
      <c r="M20" s="59"/>
      <c r="N20" s="59"/>
      <c r="O20" s="59"/>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0.5" customHeight="1">
      <c r="A21" s="44"/>
      <c r="B21" s="60"/>
      <c r="C21" s="61"/>
      <c r="D21" s="61"/>
      <c r="E21" s="62"/>
      <c r="F21" s="62"/>
      <c r="G21" s="62"/>
      <c r="H21" s="187" t="s">
        <v>18</v>
      </c>
      <c r="I21" s="188"/>
      <c r="J21" s="69">
        <f>SUM(J19:J20)</f>
        <v>852.14</v>
      </c>
      <c r="K21" s="59"/>
      <c r="L21" s="59"/>
      <c r="M21" s="59"/>
      <c r="N21" s="59"/>
      <c r="O21" s="59"/>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4.5" customHeight="1">
      <c r="A22" s="44"/>
      <c r="B22" s="60"/>
      <c r="C22" s="61"/>
      <c r="D22" s="61"/>
      <c r="E22" s="62"/>
      <c r="F22" s="62"/>
      <c r="G22" s="62"/>
      <c r="H22" s="142"/>
      <c r="I22" s="143"/>
      <c r="J22" s="69"/>
      <c r="K22" s="59"/>
      <c r="L22" s="59"/>
      <c r="M22" s="59"/>
      <c r="N22" s="59"/>
      <c r="O22" s="59"/>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2:12" s="26" customFormat="1" ht="9.75" customHeight="1">
      <c r="B23" s="46">
        <v>2</v>
      </c>
      <c r="C23" s="46"/>
      <c r="D23" s="46"/>
      <c r="E23" s="47" t="s">
        <v>62</v>
      </c>
      <c r="F23" s="47"/>
      <c r="G23" s="63"/>
      <c r="H23" s="64"/>
      <c r="I23" s="65"/>
      <c r="J23" s="65">
        <f>J27</f>
        <v>7402.630000000001</v>
      </c>
      <c r="K23" s="42"/>
      <c r="L23" s="43"/>
    </row>
    <row r="24" spans="2:12" s="26" customFormat="1" ht="9.75" customHeight="1">
      <c r="B24" s="52" t="s">
        <v>19</v>
      </c>
      <c r="C24" s="53" t="s">
        <v>20</v>
      </c>
      <c r="D24" s="54" t="s">
        <v>79</v>
      </c>
      <c r="E24" s="55" t="s">
        <v>77</v>
      </c>
      <c r="F24" s="56" t="s">
        <v>65</v>
      </c>
      <c r="G24" s="57">
        <v>54</v>
      </c>
      <c r="H24" s="57">
        <v>47.13</v>
      </c>
      <c r="I24" s="70">
        <f>ROUND(H24*(1+$H$8),2)</f>
        <v>58.91</v>
      </c>
      <c r="J24" s="66">
        <f>ROUND(G24*I24,2)</f>
        <v>3181.14</v>
      </c>
      <c r="K24" s="42"/>
      <c r="L24" s="43"/>
    </row>
    <row r="25" spans="2:12" s="26" customFormat="1" ht="9.75" customHeight="1">
      <c r="B25" s="52" t="s">
        <v>21</v>
      </c>
      <c r="C25" s="53" t="s">
        <v>20</v>
      </c>
      <c r="D25" s="54" t="s">
        <v>82</v>
      </c>
      <c r="E25" s="55" t="s">
        <v>80</v>
      </c>
      <c r="F25" s="56" t="s">
        <v>60</v>
      </c>
      <c r="G25" s="57">
        <v>85.32</v>
      </c>
      <c r="H25" s="57">
        <v>13.71</v>
      </c>
      <c r="I25" s="70">
        <f>ROUND(H25*(1+$H$8),2)</f>
        <v>17.14</v>
      </c>
      <c r="J25" s="66">
        <f>ROUND(G25*I25,2)</f>
        <v>1462.38</v>
      </c>
      <c r="K25" s="42"/>
      <c r="L25" s="43"/>
    </row>
    <row r="26" spans="2:12" s="26" customFormat="1" ht="19.5" customHeight="1">
      <c r="B26" s="52" t="s">
        <v>218</v>
      </c>
      <c r="C26" s="53" t="s">
        <v>20</v>
      </c>
      <c r="D26" s="54" t="s">
        <v>66</v>
      </c>
      <c r="E26" s="55" t="s">
        <v>78</v>
      </c>
      <c r="F26" s="56" t="s">
        <v>67</v>
      </c>
      <c r="G26" s="57">
        <v>4.2</v>
      </c>
      <c r="H26" s="57">
        <v>525.54</v>
      </c>
      <c r="I26" s="70">
        <f>ROUND(H26*(1+$H$8),2)</f>
        <v>656.93</v>
      </c>
      <c r="J26" s="66">
        <f>ROUND(G26*I26,2)</f>
        <v>2759.11</v>
      </c>
      <c r="K26" s="42"/>
      <c r="L26" s="43"/>
    </row>
    <row r="27" spans="2:12" s="26" customFormat="1" ht="10.5" customHeight="1">
      <c r="B27" s="60"/>
      <c r="C27" s="61"/>
      <c r="D27" s="61"/>
      <c r="E27" s="62"/>
      <c r="F27" s="62"/>
      <c r="G27" s="62"/>
      <c r="H27" s="187" t="s">
        <v>22</v>
      </c>
      <c r="I27" s="188"/>
      <c r="J27" s="69">
        <f>SUM(J24:J26)</f>
        <v>7402.630000000001</v>
      </c>
      <c r="K27" s="42"/>
      <c r="L27" s="43"/>
    </row>
    <row r="28" spans="2:12" s="26" customFormat="1" ht="4.5" customHeight="1">
      <c r="B28" s="60"/>
      <c r="C28" s="61"/>
      <c r="D28" s="61"/>
      <c r="E28" s="62"/>
      <c r="F28" s="62"/>
      <c r="G28" s="62"/>
      <c r="H28" s="142"/>
      <c r="I28" s="143"/>
      <c r="J28" s="69"/>
      <c r="K28" s="42"/>
      <c r="L28" s="43"/>
    </row>
    <row r="29" spans="1:10" s="51" customFormat="1" ht="9.75">
      <c r="A29" s="45"/>
      <c r="B29" s="46">
        <v>3</v>
      </c>
      <c r="C29" s="46"/>
      <c r="D29" s="46"/>
      <c r="E29" s="47" t="s">
        <v>61</v>
      </c>
      <c r="F29" s="47"/>
      <c r="G29" s="63"/>
      <c r="H29" s="64"/>
      <c r="I29" s="65"/>
      <c r="J29" s="65">
        <f>J33</f>
        <v>8159.099999999999</v>
      </c>
    </row>
    <row r="30" spans="1:10" s="51" customFormat="1" ht="19.5">
      <c r="A30" s="45"/>
      <c r="B30" s="52" t="s">
        <v>63</v>
      </c>
      <c r="C30" s="53" t="s">
        <v>20</v>
      </c>
      <c r="D30" s="54" t="s">
        <v>220</v>
      </c>
      <c r="E30" s="55" t="s">
        <v>221</v>
      </c>
      <c r="F30" s="56" t="s">
        <v>74</v>
      </c>
      <c r="G30" s="57">
        <v>53.85</v>
      </c>
      <c r="H30" s="57">
        <v>38.33</v>
      </c>
      <c r="I30" s="70">
        <f>ROUND(H30*(1+$H$8),2)</f>
        <v>47.91</v>
      </c>
      <c r="J30" s="66">
        <f>ROUND(G30*I30,2)</f>
        <v>2579.95</v>
      </c>
    </row>
    <row r="31" spans="1:256" ht="15">
      <c r="A31" s="44"/>
      <c r="B31" s="52" t="s">
        <v>64</v>
      </c>
      <c r="C31" s="53" t="s">
        <v>20</v>
      </c>
      <c r="D31" s="54" t="s">
        <v>82</v>
      </c>
      <c r="E31" s="55" t="s">
        <v>80</v>
      </c>
      <c r="F31" s="56" t="s">
        <v>60</v>
      </c>
      <c r="G31" s="57">
        <v>170.64</v>
      </c>
      <c r="H31" s="57">
        <v>13.71</v>
      </c>
      <c r="I31" s="70">
        <f>ROUND(H31*(1+$H$8),2)</f>
        <v>17.14</v>
      </c>
      <c r="J31" s="66">
        <f>ROUND(G31*I31,2)</f>
        <v>2924.77</v>
      </c>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9.25">
      <c r="A32" s="44"/>
      <c r="B32" s="52" t="s">
        <v>219</v>
      </c>
      <c r="C32" s="53" t="s">
        <v>20</v>
      </c>
      <c r="D32" s="54" t="s">
        <v>83</v>
      </c>
      <c r="E32" s="55" t="s">
        <v>81</v>
      </c>
      <c r="F32" s="56" t="s">
        <v>67</v>
      </c>
      <c r="G32" s="57">
        <v>3.85</v>
      </c>
      <c r="H32" s="57">
        <v>551.56</v>
      </c>
      <c r="I32" s="70">
        <f>ROUND(H32*(1+$H$8),2)</f>
        <v>689.45</v>
      </c>
      <c r="J32" s="66">
        <f>ROUND(G32*I32,2)</f>
        <v>2654.38</v>
      </c>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0.5" customHeight="1">
      <c r="A33" s="44"/>
      <c r="B33" s="144"/>
      <c r="C33" s="61"/>
      <c r="D33" s="61"/>
      <c r="E33" s="138"/>
      <c r="F33" s="62"/>
      <c r="G33" s="62"/>
      <c r="H33" s="187" t="s">
        <v>68</v>
      </c>
      <c r="I33" s="188"/>
      <c r="J33" s="69">
        <f>SUM(J30:J32)</f>
        <v>8159.099999999999</v>
      </c>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4.5" customHeight="1">
      <c r="A34" s="44"/>
      <c r="B34" s="60"/>
      <c r="C34" s="61"/>
      <c r="D34" s="61"/>
      <c r="E34" s="138"/>
      <c r="F34" s="62"/>
      <c r="G34" s="62"/>
      <c r="H34" s="142"/>
      <c r="I34" s="143"/>
      <c r="J34" s="69"/>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9.75" customHeight="1">
      <c r="A35" s="44"/>
      <c r="B35" s="46">
        <v>4</v>
      </c>
      <c r="C35" s="46"/>
      <c r="D35" s="46"/>
      <c r="E35" s="140" t="s">
        <v>84</v>
      </c>
      <c r="F35" s="46"/>
      <c r="G35" s="46"/>
      <c r="H35" s="46"/>
      <c r="I35" s="46"/>
      <c r="J35" s="141">
        <f>J40</f>
        <v>41616.82</v>
      </c>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9.5" customHeight="1">
      <c r="A36" s="44"/>
      <c r="B36" s="52" t="s">
        <v>166</v>
      </c>
      <c r="C36" s="53" t="s">
        <v>20</v>
      </c>
      <c r="D36" s="67" t="s">
        <v>85</v>
      </c>
      <c r="E36" s="71" t="s">
        <v>86</v>
      </c>
      <c r="F36" s="53" t="s">
        <v>74</v>
      </c>
      <c r="G36" s="57">
        <v>207.8</v>
      </c>
      <c r="H36" s="57">
        <v>46.34</v>
      </c>
      <c r="I36" s="70">
        <f>ROUND(H36*(1+$H$8),2)</f>
        <v>57.93</v>
      </c>
      <c r="J36" s="72">
        <f>ROUND(G36*I36,2)</f>
        <v>12037.85</v>
      </c>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ustomHeight="1">
      <c r="A37" s="44"/>
      <c r="B37" s="52" t="s">
        <v>167</v>
      </c>
      <c r="C37" s="53" t="s">
        <v>20</v>
      </c>
      <c r="D37" s="67" t="s">
        <v>142</v>
      </c>
      <c r="E37" s="71" t="s">
        <v>141</v>
      </c>
      <c r="F37" s="53" t="s">
        <v>74</v>
      </c>
      <c r="G37" s="57">
        <v>117.65</v>
      </c>
      <c r="H37" s="57">
        <v>38.25</v>
      </c>
      <c r="I37" s="70">
        <f>ROUND(H37*(1+$H$8),2)</f>
        <v>47.81</v>
      </c>
      <c r="J37" s="72">
        <f>ROUND(G37*I37,2)</f>
        <v>5624.85</v>
      </c>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30" customHeight="1">
      <c r="A38" s="44"/>
      <c r="B38" s="52" t="s">
        <v>168</v>
      </c>
      <c r="C38" s="53" t="s">
        <v>20</v>
      </c>
      <c r="D38" s="67" t="s">
        <v>153</v>
      </c>
      <c r="E38" s="71" t="s">
        <v>138</v>
      </c>
      <c r="F38" s="53" t="s">
        <v>74</v>
      </c>
      <c r="G38" s="57">
        <v>204</v>
      </c>
      <c r="H38" s="57">
        <v>79.65</v>
      </c>
      <c r="I38" s="70">
        <f>ROUND(H38*(1+$H$8),2)</f>
        <v>99.56</v>
      </c>
      <c r="J38" s="72">
        <f>ROUND(G38*I38,2)</f>
        <v>20310.24</v>
      </c>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9.75" customHeight="1">
      <c r="A39" s="44"/>
      <c r="B39" s="52" t="s">
        <v>169</v>
      </c>
      <c r="C39" s="53" t="s">
        <v>20</v>
      </c>
      <c r="D39" s="54" t="s">
        <v>87</v>
      </c>
      <c r="E39" s="71" t="s">
        <v>88</v>
      </c>
      <c r="F39" s="53" t="s">
        <v>74</v>
      </c>
      <c r="G39" s="57">
        <v>71.1</v>
      </c>
      <c r="H39" s="57">
        <v>41</v>
      </c>
      <c r="I39" s="70">
        <f>ROUND(H39*(1+$H$8),2)</f>
        <v>51.25</v>
      </c>
      <c r="J39" s="72">
        <f>ROUND(G39*I39,2)</f>
        <v>3643.88</v>
      </c>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9.75" customHeight="1">
      <c r="A40" s="44"/>
      <c r="B40" s="60"/>
      <c r="C40" s="60"/>
      <c r="D40" s="61"/>
      <c r="E40" s="61"/>
      <c r="F40" s="62"/>
      <c r="G40" s="68"/>
      <c r="H40" s="181" t="s">
        <v>164</v>
      </c>
      <c r="I40" s="181"/>
      <c r="J40" s="69">
        <f>SUM(J36:J39)</f>
        <v>41616.82</v>
      </c>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4.5" customHeight="1">
      <c r="A41" s="44"/>
      <c r="B41" s="60"/>
      <c r="C41" s="61"/>
      <c r="D41" s="61"/>
      <c r="E41" s="138"/>
      <c r="F41" s="62"/>
      <c r="G41" s="62"/>
      <c r="H41" s="142"/>
      <c r="I41" s="143"/>
      <c r="J41" s="69"/>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1.25" customHeight="1">
      <c r="A42" s="44"/>
      <c r="B42" s="46">
        <v>5</v>
      </c>
      <c r="C42" s="46"/>
      <c r="D42" s="46"/>
      <c r="E42" s="140" t="s">
        <v>165</v>
      </c>
      <c r="F42" s="46"/>
      <c r="G42" s="46"/>
      <c r="H42" s="46"/>
      <c r="I42" s="46"/>
      <c r="J42" s="141">
        <f>J46</f>
        <v>13889.66</v>
      </c>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9.25">
      <c r="A43" s="44"/>
      <c r="B43" s="52" t="s">
        <v>89</v>
      </c>
      <c r="C43" s="53" t="s">
        <v>20</v>
      </c>
      <c r="D43" s="67" t="s">
        <v>153</v>
      </c>
      <c r="E43" s="71" t="s">
        <v>138</v>
      </c>
      <c r="F43" s="53" t="s">
        <v>74</v>
      </c>
      <c r="G43" s="57">
        <v>105</v>
      </c>
      <c r="H43" s="57">
        <v>79.65</v>
      </c>
      <c r="I43" s="70">
        <f>ROUND(H43*(1+$H$8),2)</f>
        <v>99.56</v>
      </c>
      <c r="J43" s="72">
        <f>ROUND(G43*I43,2)</f>
        <v>10453.8</v>
      </c>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
      <c r="A44" s="44"/>
      <c r="B44" s="52" t="s">
        <v>208</v>
      </c>
      <c r="C44" s="53" t="s">
        <v>20</v>
      </c>
      <c r="D44" s="54" t="s">
        <v>212</v>
      </c>
      <c r="E44" s="180" t="s">
        <v>213</v>
      </c>
      <c r="F44" s="53" t="s">
        <v>74</v>
      </c>
      <c r="G44" s="57">
        <v>26.25</v>
      </c>
      <c r="H44" s="57">
        <v>73.06</v>
      </c>
      <c r="I44" s="70">
        <f>ROUND(H44*(1+$H$8),2)</f>
        <v>91.33</v>
      </c>
      <c r="J44" s="66">
        <f>ROUND(G44*I44,2)</f>
        <v>2397.41</v>
      </c>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5">
      <c r="A45" s="44"/>
      <c r="B45" s="52" t="s">
        <v>209</v>
      </c>
      <c r="C45" s="53" t="s">
        <v>20</v>
      </c>
      <c r="D45" s="54" t="s">
        <v>214</v>
      </c>
      <c r="E45" s="180" t="s">
        <v>215</v>
      </c>
      <c r="F45" s="53" t="s">
        <v>74</v>
      </c>
      <c r="G45" s="57">
        <v>26.25</v>
      </c>
      <c r="H45" s="57">
        <v>31.65</v>
      </c>
      <c r="I45" s="70">
        <f>ROUND(H45*(1+$H$8),2)</f>
        <v>39.56</v>
      </c>
      <c r="J45" s="66">
        <f>ROUND(G45*I45,2)</f>
        <v>1038.45</v>
      </c>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9.75" customHeight="1">
      <c r="A46" s="44"/>
      <c r="B46" s="60"/>
      <c r="C46" s="60"/>
      <c r="D46" s="61"/>
      <c r="E46" s="61"/>
      <c r="F46" s="62"/>
      <c r="G46" s="68"/>
      <c r="H46" s="181" t="s">
        <v>92</v>
      </c>
      <c r="I46" s="181"/>
      <c r="J46" s="69">
        <f>SUM(J43:J45)</f>
        <v>13889.66</v>
      </c>
      <c r="K46" s="44"/>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4.5" customHeight="1">
      <c r="A47" s="44"/>
      <c r="B47" s="139"/>
      <c r="C47" s="139"/>
      <c r="D47" s="139"/>
      <c r="E47" s="145"/>
      <c r="F47" s="145"/>
      <c r="G47" s="146"/>
      <c r="H47" s="147"/>
      <c r="I47" s="147"/>
      <c r="J47" s="148"/>
      <c r="K47" s="44"/>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9.75" customHeight="1">
      <c r="A48" s="44"/>
      <c r="B48" s="46">
        <v>6</v>
      </c>
      <c r="C48" s="46"/>
      <c r="D48" s="46"/>
      <c r="E48" s="140" t="s">
        <v>90</v>
      </c>
      <c r="F48" s="46"/>
      <c r="G48" s="46"/>
      <c r="H48" s="46"/>
      <c r="I48" s="46"/>
      <c r="J48" s="141">
        <f>J54</f>
        <v>25609.390000000003</v>
      </c>
      <c r="K48" s="44"/>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9.5" customHeight="1">
      <c r="A49" s="44"/>
      <c r="B49" s="52" t="s">
        <v>93</v>
      </c>
      <c r="C49" s="53" t="s">
        <v>20</v>
      </c>
      <c r="D49" s="67" t="s">
        <v>224</v>
      </c>
      <c r="E49" s="71" t="s">
        <v>225</v>
      </c>
      <c r="F49" s="53" t="s">
        <v>91</v>
      </c>
      <c r="G49" s="57">
        <v>5</v>
      </c>
      <c r="H49" s="57">
        <v>588.54</v>
      </c>
      <c r="I49" s="70">
        <f>ROUND(H49*(1+$H$8),2)</f>
        <v>735.68</v>
      </c>
      <c r="J49" s="72">
        <f>ROUND(G49*I49,2)</f>
        <v>3678.4</v>
      </c>
      <c r="K49" s="44"/>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9.75" customHeight="1">
      <c r="A50" s="44"/>
      <c r="B50" s="52" t="s">
        <v>154</v>
      </c>
      <c r="C50" s="53" t="s">
        <v>20</v>
      </c>
      <c r="D50" s="67" t="s">
        <v>158</v>
      </c>
      <c r="E50" s="71" t="s">
        <v>159</v>
      </c>
      <c r="F50" s="53" t="s">
        <v>74</v>
      </c>
      <c r="G50" s="57">
        <v>42.92</v>
      </c>
      <c r="H50" s="57">
        <v>327.47</v>
      </c>
      <c r="I50" s="70">
        <f>ROUND(H50*(1+$H$8),2)</f>
        <v>409.34</v>
      </c>
      <c r="J50" s="72">
        <f>ROUND(G50*I50,2)</f>
        <v>17568.87</v>
      </c>
      <c r="K50" s="44"/>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9.75" customHeight="1">
      <c r="A51" s="44"/>
      <c r="B51" s="52" t="s">
        <v>155</v>
      </c>
      <c r="C51" s="53" t="s">
        <v>20</v>
      </c>
      <c r="D51" s="67" t="s">
        <v>222</v>
      </c>
      <c r="E51" s="71" t="s">
        <v>223</v>
      </c>
      <c r="F51" s="53" t="s">
        <v>74</v>
      </c>
      <c r="G51" s="57">
        <v>1.2</v>
      </c>
      <c r="H51" s="57">
        <v>354.85</v>
      </c>
      <c r="I51" s="70">
        <f>ROUND(H51*(1+$H$8),2)</f>
        <v>443.56</v>
      </c>
      <c r="J51" s="72">
        <f>ROUND(G51*I51,2)</f>
        <v>532.27</v>
      </c>
      <c r="K51" s="44"/>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30" customHeight="1">
      <c r="A52" s="44"/>
      <c r="B52" s="52" t="s">
        <v>156</v>
      </c>
      <c r="C52" s="53" t="s">
        <v>20</v>
      </c>
      <c r="D52" s="67" t="s">
        <v>160</v>
      </c>
      <c r="E52" s="71" t="s">
        <v>161</v>
      </c>
      <c r="F52" s="53" t="s">
        <v>74</v>
      </c>
      <c r="G52" s="57">
        <v>6.72</v>
      </c>
      <c r="H52" s="57">
        <v>341.34</v>
      </c>
      <c r="I52" s="70">
        <f>ROUND(H52*(1+$H$8),2)</f>
        <v>426.68</v>
      </c>
      <c r="J52" s="72">
        <f>ROUND(G52*I52,2)</f>
        <v>2867.29</v>
      </c>
      <c r="K52" s="44"/>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9.75" customHeight="1">
      <c r="A53" s="44"/>
      <c r="B53" s="52" t="s">
        <v>157</v>
      </c>
      <c r="C53" s="53" t="s">
        <v>20</v>
      </c>
      <c r="D53" s="67" t="s">
        <v>162</v>
      </c>
      <c r="E53" s="71" t="s">
        <v>163</v>
      </c>
      <c r="F53" s="53" t="s">
        <v>91</v>
      </c>
      <c r="G53" s="57">
        <v>2</v>
      </c>
      <c r="H53" s="57">
        <v>385.02</v>
      </c>
      <c r="I53" s="70">
        <f>ROUND(H53*(1+$H$8),2)</f>
        <v>481.28</v>
      </c>
      <c r="J53" s="72">
        <f>ROUND(G53*I53,2)</f>
        <v>962.56</v>
      </c>
      <c r="K53" s="44"/>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9.75" customHeight="1">
      <c r="A54" s="44"/>
      <c r="B54" s="60"/>
      <c r="C54" s="60"/>
      <c r="D54" s="61"/>
      <c r="E54" s="62"/>
      <c r="F54" s="62"/>
      <c r="G54" s="68"/>
      <c r="H54" s="181" t="s">
        <v>134</v>
      </c>
      <c r="I54" s="181"/>
      <c r="J54" s="69">
        <f>SUM(J49:J53)</f>
        <v>25609.390000000003</v>
      </c>
      <c r="K54" s="4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4.5" customHeight="1">
      <c r="A55" s="44"/>
      <c r="B55" s="139"/>
      <c r="C55" s="139"/>
      <c r="D55" s="139"/>
      <c r="E55" s="145"/>
      <c r="F55" s="145"/>
      <c r="G55" s="146"/>
      <c r="H55" s="147"/>
      <c r="I55" s="147"/>
      <c r="J55" s="148"/>
      <c r="K55" s="44"/>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9.75" customHeight="1">
      <c r="A56" s="44"/>
      <c r="B56" s="46">
        <v>7</v>
      </c>
      <c r="C56" s="46"/>
      <c r="D56" s="46"/>
      <c r="E56" s="140" t="s">
        <v>94</v>
      </c>
      <c r="F56" s="46"/>
      <c r="G56" s="46"/>
      <c r="H56" s="46"/>
      <c r="I56" s="46"/>
      <c r="J56" s="141">
        <f>J63</f>
        <v>27986.770000000004</v>
      </c>
      <c r="K56" s="44"/>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9.75" customHeight="1">
      <c r="A57" s="44"/>
      <c r="B57" s="52" t="s">
        <v>128</v>
      </c>
      <c r="C57" s="53" t="s">
        <v>20</v>
      </c>
      <c r="D57" s="67" t="s">
        <v>95</v>
      </c>
      <c r="E57" s="71" t="s">
        <v>96</v>
      </c>
      <c r="F57" s="53" t="s">
        <v>74</v>
      </c>
      <c r="G57" s="57">
        <v>451.12</v>
      </c>
      <c r="H57" s="57">
        <v>2.41</v>
      </c>
      <c r="I57" s="70">
        <f aca="true" t="shared" si="0" ref="I57:I62">ROUND(H57*(1+$H$8),2)</f>
        <v>3.01</v>
      </c>
      <c r="J57" s="72">
        <f aca="true" t="shared" si="1" ref="J57:J62">ROUND(G57*I57,2)</f>
        <v>1357.87</v>
      </c>
      <c r="K57" s="44"/>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9.75" customHeight="1">
      <c r="A58" s="44"/>
      <c r="B58" s="52" t="s">
        <v>129</v>
      </c>
      <c r="C58" s="53" t="s">
        <v>20</v>
      </c>
      <c r="D58" s="67" t="s">
        <v>97</v>
      </c>
      <c r="E58" s="71" t="s">
        <v>98</v>
      </c>
      <c r="F58" s="53" t="s">
        <v>74</v>
      </c>
      <c r="G58" s="57">
        <v>302.4</v>
      </c>
      <c r="H58" s="57">
        <v>4.2</v>
      </c>
      <c r="I58" s="70">
        <f t="shared" si="0"/>
        <v>5.25</v>
      </c>
      <c r="J58" s="72">
        <f t="shared" si="1"/>
        <v>1587.6</v>
      </c>
      <c r="K58" s="44"/>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9.5" customHeight="1">
      <c r="A59" s="44"/>
      <c r="B59" s="52" t="s">
        <v>130</v>
      </c>
      <c r="C59" s="53" t="s">
        <v>20</v>
      </c>
      <c r="D59" s="67" t="s">
        <v>99</v>
      </c>
      <c r="E59" s="71" t="s">
        <v>100</v>
      </c>
      <c r="F59" s="53" t="s">
        <v>74</v>
      </c>
      <c r="G59" s="57">
        <v>702.55</v>
      </c>
      <c r="H59" s="57">
        <v>5.07</v>
      </c>
      <c r="I59" s="70">
        <f t="shared" si="0"/>
        <v>6.34</v>
      </c>
      <c r="J59" s="72">
        <f t="shared" si="1"/>
        <v>4454.17</v>
      </c>
      <c r="K59" s="44"/>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9.5" customHeight="1">
      <c r="A60" s="44"/>
      <c r="B60" s="52" t="s">
        <v>131</v>
      </c>
      <c r="C60" s="53" t="s">
        <v>20</v>
      </c>
      <c r="D60" s="67" t="s">
        <v>101</v>
      </c>
      <c r="E60" s="71" t="s">
        <v>102</v>
      </c>
      <c r="F60" s="53" t="s">
        <v>74</v>
      </c>
      <c r="G60" s="57">
        <v>702.55</v>
      </c>
      <c r="H60" s="57">
        <v>10.51</v>
      </c>
      <c r="I60" s="70">
        <f t="shared" si="0"/>
        <v>13.14</v>
      </c>
      <c r="J60" s="149">
        <f t="shared" si="1"/>
        <v>9231.51</v>
      </c>
      <c r="K60" s="44"/>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9.5" customHeight="1">
      <c r="A61" s="44"/>
      <c r="B61" s="52" t="s">
        <v>132</v>
      </c>
      <c r="C61" s="53" t="s">
        <v>20</v>
      </c>
      <c r="D61" s="67" t="s">
        <v>103</v>
      </c>
      <c r="E61" s="71" t="s">
        <v>104</v>
      </c>
      <c r="F61" s="53" t="s">
        <v>74</v>
      </c>
      <c r="G61" s="57">
        <v>16.8</v>
      </c>
      <c r="H61" s="57">
        <v>19.32</v>
      </c>
      <c r="I61" s="70">
        <f t="shared" si="0"/>
        <v>24.15</v>
      </c>
      <c r="J61" s="149">
        <f t="shared" si="1"/>
        <v>405.72</v>
      </c>
      <c r="K61" s="44"/>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9.5" customHeight="1">
      <c r="A62" s="44"/>
      <c r="B62" s="52" t="s">
        <v>133</v>
      </c>
      <c r="C62" s="53" t="s">
        <v>20</v>
      </c>
      <c r="D62" s="67" t="s">
        <v>105</v>
      </c>
      <c r="E62" s="71" t="s">
        <v>106</v>
      </c>
      <c r="F62" s="53" t="s">
        <v>74</v>
      </c>
      <c r="G62" s="57">
        <v>302.4</v>
      </c>
      <c r="H62" s="57">
        <v>28.97</v>
      </c>
      <c r="I62" s="70">
        <f t="shared" si="0"/>
        <v>36.21</v>
      </c>
      <c r="J62" s="149">
        <f t="shared" si="1"/>
        <v>10949.9</v>
      </c>
      <c r="K62" s="44"/>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9.75" customHeight="1">
      <c r="A63" s="44"/>
      <c r="B63" s="60"/>
      <c r="C63" s="60"/>
      <c r="D63" s="61"/>
      <c r="E63" s="61"/>
      <c r="F63" s="62"/>
      <c r="G63" s="68"/>
      <c r="H63" s="181" t="s">
        <v>135</v>
      </c>
      <c r="I63" s="181"/>
      <c r="J63" s="69">
        <f>SUM(J57:J62)</f>
        <v>27986.770000000004</v>
      </c>
      <c r="K63" s="44"/>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4.5" customHeight="1">
      <c r="A64" s="44"/>
      <c r="B64" s="38"/>
      <c r="C64" s="38"/>
      <c r="D64" s="38"/>
      <c r="E64" s="39"/>
      <c r="F64" s="40"/>
      <c r="G64" s="41"/>
      <c r="H64" s="42"/>
      <c r="I64" s="42"/>
      <c r="J64" s="42"/>
      <c r="K64" s="4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9.75" customHeight="1">
      <c r="A65" s="44"/>
      <c r="B65" s="46">
        <v>8</v>
      </c>
      <c r="C65" s="46"/>
      <c r="D65" s="46"/>
      <c r="E65" s="140" t="s">
        <v>139</v>
      </c>
      <c r="F65" s="46"/>
      <c r="G65" s="46"/>
      <c r="H65" s="46"/>
      <c r="I65" s="46"/>
      <c r="J65" s="141">
        <f>J86</f>
        <v>37149.009999999995</v>
      </c>
      <c r="K65" s="44"/>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30" customHeight="1">
      <c r="A66" s="44"/>
      <c r="B66" s="52" t="s">
        <v>107</v>
      </c>
      <c r="C66" s="150" t="s">
        <v>196</v>
      </c>
      <c r="D66" s="151" t="s">
        <v>255</v>
      </c>
      <c r="E66" s="180" t="s">
        <v>256</v>
      </c>
      <c r="F66" s="150" t="s">
        <v>91</v>
      </c>
      <c r="G66" s="152">
        <v>1</v>
      </c>
      <c r="H66" s="70">
        <v>669.18</v>
      </c>
      <c r="I66" s="70">
        <f aca="true" t="shared" si="2" ref="I66:I85">ROUND(H66*(1+$H$8),2)</f>
        <v>836.48</v>
      </c>
      <c r="J66" s="72">
        <f aca="true" t="shared" si="3" ref="J66:J81">ROUND(G66*I66,2)</f>
        <v>836.48</v>
      </c>
      <c r="K66" s="44"/>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9.5" customHeight="1">
      <c r="A67" s="44"/>
      <c r="B67" s="52" t="s">
        <v>108</v>
      </c>
      <c r="C67" s="150" t="s">
        <v>196</v>
      </c>
      <c r="D67" s="151" t="s">
        <v>287</v>
      </c>
      <c r="E67" s="71" t="s">
        <v>289</v>
      </c>
      <c r="F67" s="150" t="s">
        <v>65</v>
      </c>
      <c r="G67" s="152">
        <v>225</v>
      </c>
      <c r="H67" s="70">
        <v>48.4</v>
      </c>
      <c r="I67" s="70">
        <f t="shared" si="2"/>
        <v>60.5</v>
      </c>
      <c r="J67" s="72">
        <f t="shared" si="3"/>
        <v>13612.5</v>
      </c>
      <c r="K67" s="44"/>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9.5" customHeight="1">
      <c r="A68" s="44"/>
      <c r="B68" s="52" t="s">
        <v>109</v>
      </c>
      <c r="C68" s="150" t="s">
        <v>196</v>
      </c>
      <c r="D68" s="151" t="s">
        <v>287</v>
      </c>
      <c r="E68" s="71" t="s">
        <v>289</v>
      </c>
      <c r="F68" s="150" t="s">
        <v>65</v>
      </c>
      <c r="G68" s="152">
        <v>75</v>
      </c>
      <c r="H68" s="70">
        <v>48.4</v>
      </c>
      <c r="I68" s="70">
        <f t="shared" si="2"/>
        <v>60.5</v>
      </c>
      <c r="J68" s="72">
        <f t="shared" si="3"/>
        <v>4537.5</v>
      </c>
      <c r="K68" s="44"/>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9.5" customHeight="1">
      <c r="A69" s="44"/>
      <c r="B69" s="52" t="s">
        <v>143</v>
      </c>
      <c r="C69" s="150" t="s">
        <v>196</v>
      </c>
      <c r="D69" s="151" t="s">
        <v>288</v>
      </c>
      <c r="E69" s="153" t="s">
        <v>290</v>
      </c>
      <c r="F69" s="150" t="s">
        <v>65</v>
      </c>
      <c r="G69" s="152">
        <v>10</v>
      </c>
      <c r="H69" s="70">
        <v>14.3</v>
      </c>
      <c r="I69" s="70">
        <f t="shared" si="2"/>
        <v>17.88</v>
      </c>
      <c r="J69" s="72">
        <f t="shared" si="3"/>
        <v>178.8</v>
      </c>
      <c r="K69" s="44"/>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9.5" customHeight="1">
      <c r="A70" s="44"/>
      <c r="B70" s="52" t="s">
        <v>144</v>
      </c>
      <c r="C70" s="150" t="s">
        <v>196</v>
      </c>
      <c r="D70" s="151" t="s">
        <v>286</v>
      </c>
      <c r="E70" s="153" t="s">
        <v>291</v>
      </c>
      <c r="F70" s="150" t="s">
        <v>65</v>
      </c>
      <c r="G70" s="152">
        <v>15</v>
      </c>
      <c r="H70" s="70">
        <v>20.97</v>
      </c>
      <c r="I70" s="70">
        <f t="shared" si="2"/>
        <v>26.21</v>
      </c>
      <c r="J70" s="72">
        <f t="shared" si="3"/>
        <v>393.15</v>
      </c>
      <c r="K70" s="44"/>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9.5" customHeight="1">
      <c r="A71" s="44"/>
      <c r="B71" s="52" t="s">
        <v>145</v>
      </c>
      <c r="C71" s="150" t="s">
        <v>196</v>
      </c>
      <c r="D71" s="151" t="s">
        <v>270</v>
      </c>
      <c r="E71" s="153" t="s">
        <v>271</v>
      </c>
      <c r="F71" s="150" t="s">
        <v>65</v>
      </c>
      <c r="G71" s="152">
        <v>60</v>
      </c>
      <c r="H71" s="70">
        <v>7</v>
      </c>
      <c r="I71" s="70">
        <f t="shared" si="2"/>
        <v>8.75</v>
      </c>
      <c r="J71" s="72">
        <f t="shared" si="3"/>
        <v>525</v>
      </c>
      <c r="K71" s="44"/>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9.5" customHeight="1">
      <c r="A72" s="44"/>
      <c r="B72" s="52" t="s">
        <v>235</v>
      </c>
      <c r="C72" s="150" t="s">
        <v>196</v>
      </c>
      <c r="D72" s="151" t="s">
        <v>272</v>
      </c>
      <c r="E72" s="153" t="s">
        <v>273</v>
      </c>
      <c r="F72" s="150" t="s">
        <v>65</v>
      </c>
      <c r="G72" s="152">
        <v>120</v>
      </c>
      <c r="H72" s="70">
        <v>10.74</v>
      </c>
      <c r="I72" s="70">
        <f t="shared" si="2"/>
        <v>13.43</v>
      </c>
      <c r="J72" s="72">
        <f t="shared" si="3"/>
        <v>1611.6</v>
      </c>
      <c r="K72" s="44"/>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9.5" customHeight="1">
      <c r="A73" s="44"/>
      <c r="B73" s="52" t="s">
        <v>236</v>
      </c>
      <c r="C73" s="150" t="s">
        <v>196</v>
      </c>
      <c r="D73" s="151" t="s">
        <v>264</v>
      </c>
      <c r="E73" s="153" t="s">
        <v>265</v>
      </c>
      <c r="F73" s="150" t="s">
        <v>91</v>
      </c>
      <c r="G73" s="152">
        <v>1</v>
      </c>
      <c r="H73" s="70">
        <v>6337.44</v>
      </c>
      <c r="I73" s="70">
        <f t="shared" si="2"/>
        <v>7921.8</v>
      </c>
      <c r="J73" s="72">
        <f t="shared" si="3"/>
        <v>7921.8</v>
      </c>
      <c r="K73" s="44"/>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19.5" customHeight="1">
      <c r="A74" s="44"/>
      <c r="B74" s="52" t="s">
        <v>237</v>
      </c>
      <c r="C74" s="150" t="s">
        <v>196</v>
      </c>
      <c r="D74" s="151" t="s">
        <v>279</v>
      </c>
      <c r="E74" s="153" t="s">
        <v>278</v>
      </c>
      <c r="F74" s="150" t="s">
        <v>91</v>
      </c>
      <c r="G74" s="152">
        <v>10</v>
      </c>
      <c r="H74" s="70">
        <v>29.06</v>
      </c>
      <c r="I74" s="70">
        <f t="shared" si="2"/>
        <v>36.33</v>
      </c>
      <c r="J74" s="72">
        <f t="shared" si="3"/>
        <v>363.3</v>
      </c>
      <c r="K74" s="4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9.5" customHeight="1">
      <c r="A75" s="44"/>
      <c r="B75" s="52" t="s">
        <v>238</v>
      </c>
      <c r="C75" s="150" t="s">
        <v>196</v>
      </c>
      <c r="D75" s="151" t="s">
        <v>274</v>
      </c>
      <c r="E75" s="153" t="s">
        <v>275</v>
      </c>
      <c r="F75" s="150" t="s">
        <v>91</v>
      </c>
      <c r="G75" s="152">
        <v>1</v>
      </c>
      <c r="H75" s="70">
        <v>348.71</v>
      </c>
      <c r="I75" s="70">
        <f t="shared" si="2"/>
        <v>435.89</v>
      </c>
      <c r="J75" s="72">
        <f t="shared" si="3"/>
        <v>435.89</v>
      </c>
      <c r="K75" s="44"/>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9.5" customHeight="1">
      <c r="A76" s="44"/>
      <c r="B76" s="52" t="s">
        <v>239</v>
      </c>
      <c r="C76" s="150" t="s">
        <v>193</v>
      </c>
      <c r="D76" s="151" t="s">
        <v>269</v>
      </c>
      <c r="E76" s="153" t="s">
        <v>281</v>
      </c>
      <c r="F76" s="150" t="s">
        <v>91</v>
      </c>
      <c r="G76" s="152">
        <v>1</v>
      </c>
      <c r="H76" s="70">
        <v>134.66</v>
      </c>
      <c r="I76" s="70">
        <f t="shared" si="2"/>
        <v>168.33</v>
      </c>
      <c r="J76" s="72">
        <f t="shared" si="3"/>
        <v>168.33</v>
      </c>
      <c r="K76" s="44"/>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19.5" customHeight="1">
      <c r="A77" s="44"/>
      <c r="B77" s="52" t="s">
        <v>240</v>
      </c>
      <c r="C77" s="150" t="s">
        <v>193</v>
      </c>
      <c r="D77" s="151" t="s">
        <v>282</v>
      </c>
      <c r="E77" s="153" t="s">
        <v>285</v>
      </c>
      <c r="F77" s="150" t="s">
        <v>91</v>
      </c>
      <c r="G77" s="152">
        <v>3</v>
      </c>
      <c r="H77" s="70">
        <v>184.99</v>
      </c>
      <c r="I77" s="70">
        <f t="shared" si="2"/>
        <v>231.24</v>
      </c>
      <c r="J77" s="72">
        <f t="shared" si="3"/>
        <v>693.72</v>
      </c>
      <c r="K77" s="44"/>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19.5" customHeight="1">
      <c r="A78" s="44"/>
      <c r="B78" s="52" t="s">
        <v>241</v>
      </c>
      <c r="C78" s="150" t="s">
        <v>261</v>
      </c>
      <c r="D78" s="151" t="s">
        <v>262</v>
      </c>
      <c r="E78" s="153" t="s">
        <v>263</v>
      </c>
      <c r="F78" s="150" t="s">
        <v>91</v>
      </c>
      <c r="G78" s="152">
        <v>3</v>
      </c>
      <c r="H78" s="70">
        <v>76.07</v>
      </c>
      <c r="I78" s="70">
        <f t="shared" si="2"/>
        <v>95.09</v>
      </c>
      <c r="J78" s="72">
        <f t="shared" si="3"/>
        <v>285.27</v>
      </c>
      <c r="K78" s="44"/>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19.5" customHeight="1">
      <c r="A79" s="44"/>
      <c r="B79" s="52" t="s">
        <v>242</v>
      </c>
      <c r="C79" s="150" t="s">
        <v>193</v>
      </c>
      <c r="D79" s="151" t="s">
        <v>267</v>
      </c>
      <c r="E79" s="153" t="s">
        <v>244</v>
      </c>
      <c r="F79" s="150" t="s">
        <v>91</v>
      </c>
      <c r="G79" s="152">
        <v>1</v>
      </c>
      <c r="H79" s="70">
        <v>580.44</v>
      </c>
      <c r="I79" s="70">
        <f t="shared" si="2"/>
        <v>725.55</v>
      </c>
      <c r="J79" s="72">
        <f t="shared" si="3"/>
        <v>725.55</v>
      </c>
      <c r="K79" s="44"/>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19.5" customHeight="1">
      <c r="A80" s="44"/>
      <c r="B80" s="52" t="s">
        <v>243</v>
      </c>
      <c r="C80" s="150" t="s">
        <v>196</v>
      </c>
      <c r="D80" s="151" t="s">
        <v>277</v>
      </c>
      <c r="E80" s="153" t="s">
        <v>276</v>
      </c>
      <c r="F80" s="150" t="s">
        <v>91</v>
      </c>
      <c r="G80" s="152">
        <v>2</v>
      </c>
      <c r="H80" s="70">
        <v>27.42</v>
      </c>
      <c r="I80" s="70">
        <f t="shared" si="2"/>
        <v>34.28</v>
      </c>
      <c r="J80" s="72">
        <f t="shared" si="3"/>
        <v>68.56</v>
      </c>
      <c r="K80" s="44"/>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9.5" customHeight="1">
      <c r="A81" s="44"/>
      <c r="B81" s="52" t="s">
        <v>245</v>
      </c>
      <c r="C81" s="150" t="s">
        <v>196</v>
      </c>
      <c r="D81" s="151" t="s">
        <v>259</v>
      </c>
      <c r="E81" s="153" t="s">
        <v>260</v>
      </c>
      <c r="F81" s="150" t="s">
        <v>65</v>
      </c>
      <c r="G81" s="152">
        <v>10</v>
      </c>
      <c r="H81" s="70">
        <v>1.29</v>
      </c>
      <c r="I81" s="70">
        <f t="shared" si="2"/>
        <v>1.61</v>
      </c>
      <c r="J81" s="72">
        <f t="shared" si="3"/>
        <v>16.1</v>
      </c>
      <c r="K81" s="44"/>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19.5" customHeight="1">
      <c r="A82" s="44"/>
      <c r="B82" s="52" t="s">
        <v>246</v>
      </c>
      <c r="C82" s="150" t="s">
        <v>196</v>
      </c>
      <c r="D82" s="151" t="s">
        <v>257</v>
      </c>
      <c r="E82" s="153" t="s">
        <v>258</v>
      </c>
      <c r="F82" s="150" t="s">
        <v>91</v>
      </c>
      <c r="G82" s="152">
        <v>6</v>
      </c>
      <c r="H82" s="70">
        <v>9.5</v>
      </c>
      <c r="I82" s="70">
        <f t="shared" si="2"/>
        <v>11.88</v>
      </c>
      <c r="J82" s="72">
        <f>ROUND(G82*I82,2)</f>
        <v>71.28</v>
      </c>
      <c r="K82" s="44"/>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19.5" customHeight="1">
      <c r="A83" s="44"/>
      <c r="B83" s="52" t="s">
        <v>247</v>
      </c>
      <c r="C83" s="150" t="s">
        <v>193</v>
      </c>
      <c r="D83" s="151" t="s">
        <v>194</v>
      </c>
      <c r="E83" s="153" t="s">
        <v>195</v>
      </c>
      <c r="F83" s="150" t="s">
        <v>91</v>
      </c>
      <c r="G83" s="152">
        <v>12</v>
      </c>
      <c r="H83" s="70">
        <v>30.62</v>
      </c>
      <c r="I83" s="70">
        <f t="shared" si="2"/>
        <v>38.28</v>
      </c>
      <c r="J83" s="72">
        <f>ROUND(G83*I83,2)</f>
        <v>459.36</v>
      </c>
      <c r="K83" s="44"/>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19.5" customHeight="1">
      <c r="A84" s="44"/>
      <c r="B84" s="52" t="s">
        <v>248</v>
      </c>
      <c r="C84" s="150" t="s">
        <v>196</v>
      </c>
      <c r="D84" s="151" t="s">
        <v>197</v>
      </c>
      <c r="E84" s="153" t="s">
        <v>250</v>
      </c>
      <c r="F84" s="150" t="s">
        <v>91</v>
      </c>
      <c r="G84" s="152">
        <v>12</v>
      </c>
      <c r="H84" s="70">
        <v>232.11</v>
      </c>
      <c r="I84" s="70">
        <f t="shared" si="2"/>
        <v>290.14</v>
      </c>
      <c r="J84" s="72">
        <f>ROUND(G84*I84,2)</f>
        <v>3481.68</v>
      </c>
      <c r="K84" s="4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19.5" customHeight="1">
      <c r="A85" s="44"/>
      <c r="B85" s="52" t="s">
        <v>249</v>
      </c>
      <c r="C85" s="150" t="s">
        <v>196</v>
      </c>
      <c r="D85" s="151">
        <v>97607</v>
      </c>
      <c r="E85" s="153" t="s">
        <v>251</v>
      </c>
      <c r="F85" s="150" t="s">
        <v>91</v>
      </c>
      <c r="G85" s="152">
        <v>6</v>
      </c>
      <c r="H85" s="70">
        <v>101.75</v>
      </c>
      <c r="I85" s="70">
        <f t="shared" si="2"/>
        <v>127.19</v>
      </c>
      <c r="J85" s="72">
        <f>ROUND(G85*I85,2)</f>
        <v>763.14</v>
      </c>
      <c r="K85" s="44"/>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9.75" customHeight="1">
      <c r="A86" s="44"/>
      <c r="B86" s="60"/>
      <c r="C86" s="60"/>
      <c r="D86" s="61"/>
      <c r="E86" s="62"/>
      <c r="F86" s="62"/>
      <c r="G86" s="68"/>
      <c r="H86" s="181" t="s">
        <v>136</v>
      </c>
      <c r="I86" s="181"/>
      <c r="J86" s="69">
        <f>SUM(J66:J85)</f>
        <v>37149.009999999995</v>
      </c>
      <c r="K86" s="44"/>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4.5" customHeight="1">
      <c r="A87" s="44"/>
      <c r="B87" s="139"/>
      <c r="C87" s="139"/>
      <c r="D87" s="139"/>
      <c r="E87" s="145"/>
      <c r="F87" s="145"/>
      <c r="G87" s="146"/>
      <c r="H87" s="147"/>
      <c r="I87" s="147"/>
      <c r="J87" s="148"/>
      <c r="K87" s="44"/>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9.75" customHeight="1">
      <c r="A88" s="44"/>
      <c r="B88" s="46">
        <v>9</v>
      </c>
      <c r="C88" s="46"/>
      <c r="D88" s="46"/>
      <c r="E88" s="140" t="s">
        <v>188</v>
      </c>
      <c r="F88" s="46"/>
      <c r="G88" s="46"/>
      <c r="H88" s="46"/>
      <c r="I88" s="46"/>
      <c r="J88" s="141">
        <f>J94</f>
        <v>4214.88</v>
      </c>
      <c r="K88" s="44"/>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30" customHeight="1">
      <c r="A89" s="44"/>
      <c r="B89" s="52" t="s">
        <v>112</v>
      </c>
      <c r="C89" s="53" t="s">
        <v>20</v>
      </c>
      <c r="D89" s="67" t="s">
        <v>189</v>
      </c>
      <c r="E89" s="71" t="s">
        <v>190</v>
      </c>
      <c r="F89" s="53" t="s">
        <v>91</v>
      </c>
      <c r="G89" s="57">
        <v>1</v>
      </c>
      <c r="H89" s="57">
        <v>616.12</v>
      </c>
      <c r="I89" s="70">
        <f>ROUND(H89*(1+$H$8),2)</f>
        <v>770.15</v>
      </c>
      <c r="J89" s="72">
        <f>ROUND(G89*I89,2)</f>
        <v>770.15</v>
      </c>
      <c r="K89" s="44"/>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49.5" customHeight="1">
      <c r="A90" s="44"/>
      <c r="B90" s="52" t="s">
        <v>113</v>
      </c>
      <c r="C90" s="53" t="s">
        <v>20</v>
      </c>
      <c r="D90" s="67" t="s">
        <v>232</v>
      </c>
      <c r="E90" s="71" t="s">
        <v>233</v>
      </c>
      <c r="F90" s="53" t="s">
        <v>91</v>
      </c>
      <c r="G90" s="57">
        <v>5</v>
      </c>
      <c r="H90" s="57">
        <v>138.93</v>
      </c>
      <c r="I90" s="70">
        <f>ROUND(H90*(1+$H$8),2)</f>
        <v>173.66</v>
      </c>
      <c r="J90" s="72">
        <f>ROUND(G90*I90,2)</f>
        <v>868.3</v>
      </c>
      <c r="K90" s="44"/>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49.5" customHeight="1">
      <c r="A91" s="44"/>
      <c r="B91" s="52" t="s">
        <v>114</v>
      </c>
      <c r="C91" s="53" t="s">
        <v>20</v>
      </c>
      <c r="D91" s="67" t="s">
        <v>231</v>
      </c>
      <c r="E91" s="71" t="s">
        <v>230</v>
      </c>
      <c r="F91" s="53" t="s">
        <v>91</v>
      </c>
      <c r="G91" s="57">
        <v>1</v>
      </c>
      <c r="H91" s="57">
        <v>198</v>
      </c>
      <c r="I91" s="70">
        <f>ROUND(H91*(1+$H$8),2)</f>
        <v>247.5</v>
      </c>
      <c r="J91" s="72">
        <f>ROUND(G91*I91,2)</f>
        <v>247.5</v>
      </c>
      <c r="K91" s="44"/>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49.5" customHeight="1">
      <c r="A92" s="44"/>
      <c r="B92" s="52" t="s">
        <v>173</v>
      </c>
      <c r="C92" s="53" t="s">
        <v>20</v>
      </c>
      <c r="D92" s="67" t="s">
        <v>228</v>
      </c>
      <c r="E92" s="71" t="s">
        <v>229</v>
      </c>
      <c r="F92" s="53" t="s">
        <v>91</v>
      </c>
      <c r="G92" s="57">
        <v>3</v>
      </c>
      <c r="H92" s="57">
        <v>285.65</v>
      </c>
      <c r="I92" s="70">
        <f>ROUND(H92*(1+$H$8),2)</f>
        <v>357.06</v>
      </c>
      <c r="J92" s="72">
        <f>ROUND(G92*I92,2)</f>
        <v>1071.18</v>
      </c>
      <c r="K92" s="44"/>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49.5" customHeight="1">
      <c r="A93" s="44"/>
      <c r="B93" s="52" t="s">
        <v>174</v>
      </c>
      <c r="C93" s="53" t="s">
        <v>20</v>
      </c>
      <c r="D93" s="67" t="s">
        <v>191</v>
      </c>
      <c r="E93" s="71" t="s">
        <v>234</v>
      </c>
      <c r="F93" s="53" t="s">
        <v>91</v>
      </c>
      <c r="G93" s="57">
        <v>9</v>
      </c>
      <c r="H93" s="57">
        <v>111.8</v>
      </c>
      <c r="I93" s="70">
        <f>ROUND(H93*(1+$H$8),2)</f>
        <v>139.75</v>
      </c>
      <c r="J93" s="72">
        <f>ROUND(G93*I93,2)</f>
        <v>1257.75</v>
      </c>
      <c r="K93" s="44"/>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9.75" customHeight="1">
      <c r="A94" s="44"/>
      <c r="B94" s="60"/>
      <c r="C94" s="60"/>
      <c r="D94" s="61"/>
      <c r="E94" s="62"/>
      <c r="F94" s="62"/>
      <c r="G94" s="68"/>
      <c r="H94" s="181" t="s">
        <v>136</v>
      </c>
      <c r="I94" s="181"/>
      <c r="J94" s="69">
        <f>SUM(J89:J93)</f>
        <v>4214.88</v>
      </c>
      <c r="K94" s="4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4.5" customHeight="1">
      <c r="A95" s="44"/>
      <c r="B95" s="38"/>
      <c r="C95" s="38"/>
      <c r="D95" s="38"/>
      <c r="E95" s="39"/>
      <c r="F95" s="40"/>
      <c r="G95" s="41"/>
      <c r="H95" s="42"/>
      <c r="I95" s="42"/>
      <c r="J95" s="42"/>
      <c r="K95" s="44"/>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9.75" customHeight="1">
      <c r="A96" s="44"/>
      <c r="B96" s="46">
        <v>10</v>
      </c>
      <c r="C96" s="46"/>
      <c r="D96" s="46"/>
      <c r="E96" s="140" t="s">
        <v>179</v>
      </c>
      <c r="F96" s="46"/>
      <c r="G96" s="46"/>
      <c r="H96" s="46"/>
      <c r="I96" s="46"/>
      <c r="J96" s="141">
        <f>J104</f>
        <v>37514.149999999994</v>
      </c>
      <c r="K96" s="44"/>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19.5" customHeight="1">
      <c r="A97" s="44"/>
      <c r="B97" s="52" t="s">
        <v>146</v>
      </c>
      <c r="C97" s="53" t="s">
        <v>20</v>
      </c>
      <c r="D97" s="67" t="s">
        <v>175</v>
      </c>
      <c r="E97" s="71" t="s">
        <v>176</v>
      </c>
      <c r="F97" s="53" t="s">
        <v>74</v>
      </c>
      <c r="G97" s="57">
        <v>84.87</v>
      </c>
      <c r="H97" s="57">
        <v>32.4</v>
      </c>
      <c r="I97" s="70">
        <f aca="true" t="shared" si="4" ref="I97:I103">ROUND(H97*(1+$H$8),2)</f>
        <v>40.5</v>
      </c>
      <c r="J97" s="72">
        <f aca="true" t="shared" si="5" ref="J97:J103">ROUND(G97*I97,2)</f>
        <v>3437.24</v>
      </c>
      <c r="K97" s="44"/>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30" customHeight="1">
      <c r="A98" s="44"/>
      <c r="B98" s="52" t="s">
        <v>147</v>
      </c>
      <c r="C98" s="53" t="s">
        <v>20</v>
      </c>
      <c r="D98" s="67" t="s">
        <v>252</v>
      </c>
      <c r="E98" s="71" t="s">
        <v>253</v>
      </c>
      <c r="F98" s="53" t="s">
        <v>74</v>
      </c>
      <c r="G98" s="57">
        <v>385.12</v>
      </c>
      <c r="H98" s="57">
        <v>40.96</v>
      </c>
      <c r="I98" s="70">
        <f t="shared" si="4"/>
        <v>51.2</v>
      </c>
      <c r="J98" s="72">
        <f t="shared" si="5"/>
        <v>19718.14</v>
      </c>
      <c r="K98" s="44"/>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30" customHeight="1">
      <c r="A99" s="44"/>
      <c r="B99" s="52" t="s">
        <v>148</v>
      </c>
      <c r="C99" s="53" t="s">
        <v>20</v>
      </c>
      <c r="D99" s="67" t="s">
        <v>178</v>
      </c>
      <c r="E99" s="71" t="s">
        <v>177</v>
      </c>
      <c r="F99" s="53" t="s">
        <v>74</v>
      </c>
      <c r="G99" s="57">
        <v>132.34</v>
      </c>
      <c r="H99" s="57">
        <v>69.01</v>
      </c>
      <c r="I99" s="70">
        <f t="shared" si="4"/>
        <v>86.26</v>
      </c>
      <c r="J99" s="72">
        <f t="shared" si="5"/>
        <v>11415.65</v>
      </c>
      <c r="K99" s="44"/>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39.75" customHeight="1">
      <c r="A100" s="44"/>
      <c r="B100" s="52" t="s">
        <v>149</v>
      </c>
      <c r="C100" s="53" t="s">
        <v>20</v>
      </c>
      <c r="D100" s="67" t="s">
        <v>226</v>
      </c>
      <c r="E100" s="71" t="s">
        <v>227</v>
      </c>
      <c r="F100" s="53" t="s">
        <v>91</v>
      </c>
      <c r="G100" s="57">
        <v>3</v>
      </c>
      <c r="H100" s="57">
        <v>355.02</v>
      </c>
      <c r="I100" s="70">
        <f t="shared" si="4"/>
        <v>443.78</v>
      </c>
      <c r="J100" s="72">
        <f t="shared" si="5"/>
        <v>1331.34</v>
      </c>
      <c r="K100" s="44"/>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64.5" customHeight="1">
      <c r="A101" s="44"/>
      <c r="B101" s="52" t="s">
        <v>150</v>
      </c>
      <c r="C101" s="53" t="s">
        <v>20</v>
      </c>
      <c r="D101" s="67" t="s">
        <v>216</v>
      </c>
      <c r="E101" s="71" t="s">
        <v>110</v>
      </c>
      <c r="F101" s="53" t="s">
        <v>91</v>
      </c>
      <c r="G101" s="57">
        <v>1</v>
      </c>
      <c r="H101" s="57">
        <v>471.03</v>
      </c>
      <c r="I101" s="70">
        <f t="shared" si="4"/>
        <v>588.79</v>
      </c>
      <c r="J101" s="72">
        <f t="shared" si="5"/>
        <v>588.79</v>
      </c>
      <c r="K101" s="44"/>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30" customHeight="1">
      <c r="A102" s="44"/>
      <c r="B102" s="52" t="s">
        <v>151</v>
      </c>
      <c r="C102" s="53" t="s">
        <v>20</v>
      </c>
      <c r="D102" s="67" t="s">
        <v>217</v>
      </c>
      <c r="E102" s="71" t="s">
        <v>111</v>
      </c>
      <c r="F102" s="53" t="s">
        <v>91</v>
      </c>
      <c r="G102" s="57">
        <v>2</v>
      </c>
      <c r="H102" s="57">
        <v>194.33</v>
      </c>
      <c r="I102" s="70">
        <f t="shared" si="4"/>
        <v>242.91</v>
      </c>
      <c r="J102" s="72">
        <f t="shared" si="5"/>
        <v>485.82</v>
      </c>
      <c r="K102" s="44"/>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19.5" customHeight="1">
      <c r="A103" s="44"/>
      <c r="B103" s="52" t="s">
        <v>254</v>
      </c>
      <c r="C103" s="53" t="s">
        <v>20</v>
      </c>
      <c r="D103" s="67" t="s">
        <v>180</v>
      </c>
      <c r="E103" s="71" t="s">
        <v>181</v>
      </c>
      <c r="F103" s="53" t="s">
        <v>74</v>
      </c>
      <c r="G103" s="57">
        <v>1.32</v>
      </c>
      <c r="H103" s="57">
        <v>325.56</v>
      </c>
      <c r="I103" s="70">
        <f t="shared" si="4"/>
        <v>406.95</v>
      </c>
      <c r="J103" s="72">
        <f t="shared" si="5"/>
        <v>537.17</v>
      </c>
      <c r="K103" s="44"/>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9.75" customHeight="1">
      <c r="A104" s="44"/>
      <c r="B104" s="60"/>
      <c r="C104" s="60"/>
      <c r="D104" s="61"/>
      <c r="E104" s="62"/>
      <c r="F104" s="62"/>
      <c r="G104" s="68"/>
      <c r="H104" s="181" t="s">
        <v>137</v>
      </c>
      <c r="I104" s="181"/>
      <c r="J104" s="69">
        <f>SUM(J97:J103)</f>
        <v>37514.149999999994</v>
      </c>
      <c r="K104" s="4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4.5" customHeight="1">
      <c r="A105" s="44"/>
      <c r="B105" s="38"/>
      <c r="C105" s="38"/>
      <c r="D105" s="38"/>
      <c r="E105" s="39"/>
      <c r="F105" s="40"/>
      <c r="G105" s="41"/>
      <c r="H105" s="42"/>
      <c r="I105" s="42"/>
      <c r="J105" s="42"/>
      <c r="K105" s="44"/>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9.75" customHeight="1">
      <c r="A106" s="44"/>
      <c r="B106" s="46">
        <v>11</v>
      </c>
      <c r="C106" s="46"/>
      <c r="D106" s="46"/>
      <c r="E106" s="140" t="s">
        <v>115</v>
      </c>
      <c r="F106" s="46"/>
      <c r="G106" s="46"/>
      <c r="H106" s="46"/>
      <c r="I106" s="46"/>
      <c r="J106" s="141">
        <f>J113</f>
        <v>1978.03</v>
      </c>
      <c r="K106" s="44"/>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39.75" customHeight="1">
      <c r="A107" s="44"/>
      <c r="B107" s="52" t="s">
        <v>182</v>
      </c>
      <c r="C107" s="53" t="s">
        <v>20</v>
      </c>
      <c r="D107" s="67" t="s">
        <v>116</v>
      </c>
      <c r="E107" s="71" t="s">
        <v>117</v>
      </c>
      <c r="F107" s="53" t="s">
        <v>91</v>
      </c>
      <c r="G107" s="57">
        <v>1</v>
      </c>
      <c r="H107" s="57">
        <v>283.07</v>
      </c>
      <c r="I107" s="70">
        <f aca="true" t="shared" si="6" ref="I107:I112">ROUND(H107*(1+$H$8),2)</f>
        <v>353.84</v>
      </c>
      <c r="J107" s="72">
        <f aca="true" t="shared" si="7" ref="J107:J112">ROUND(G107*I107,2)</f>
        <v>353.84</v>
      </c>
      <c r="K107" s="44"/>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30" customHeight="1">
      <c r="A108" s="44"/>
      <c r="B108" s="52" t="s">
        <v>183</v>
      </c>
      <c r="C108" s="53" t="s">
        <v>20</v>
      </c>
      <c r="D108" s="67" t="s">
        <v>118</v>
      </c>
      <c r="E108" s="71" t="s">
        <v>119</v>
      </c>
      <c r="F108" s="53" t="s">
        <v>91</v>
      </c>
      <c r="G108" s="57">
        <v>3</v>
      </c>
      <c r="H108" s="57">
        <v>99.47</v>
      </c>
      <c r="I108" s="70">
        <f t="shared" si="6"/>
        <v>124.34</v>
      </c>
      <c r="J108" s="72">
        <f t="shared" si="7"/>
        <v>373.02</v>
      </c>
      <c r="K108" s="44"/>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30" customHeight="1">
      <c r="A109" s="44"/>
      <c r="B109" s="52" t="s">
        <v>184</v>
      </c>
      <c r="C109" s="53" t="s">
        <v>20</v>
      </c>
      <c r="D109" s="67" t="s">
        <v>120</v>
      </c>
      <c r="E109" s="71" t="s">
        <v>121</v>
      </c>
      <c r="F109" s="53" t="s">
        <v>91</v>
      </c>
      <c r="G109" s="57">
        <v>1</v>
      </c>
      <c r="H109" s="57">
        <v>156.05</v>
      </c>
      <c r="I109" s="70">
        <f t="shared" si="6"/>
        <v>195.06</v>
      </c>
      <c r="J109" s="72">
        <f t="shared" si="7"/>
        <v>195.06</v>
      </c>
      <c r="K109" s="44"/>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19.5" customHeight="1">
      <c r="A110" s="44"/>
      <c r="B110" s="52" t="s">
        <v>185</v>
      </c>
      <c r="C110" s="53" t="s">
        <v>20</v>
      </c>
      <c r="D110" s="67" t="s">
        <v>122</v>
      </c>
      <c r="E110" s="71" t="s">
        <v>123</v>
      </c>
      <c r="F110" s="53" t="s">
        <v>91</v>
      </c>
      <c r="G110" s="57">
        <v>3</v>
      </c>
      <c r="H110" s="57">
        <v>227.93</v>
      </c>
      <c r="I110" s="70">
        <f t="shared" si="6"/>
        <v>284.91</v>
      </c>
      <c r="J110" s="72">
        <f t="shared" si="7"/>
        <v>854.73</v>
      </c>
      <c r="K110" s="44"/>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19.5" customHeight="1">
      <c r="A111" s="44"/>
      <c r="B111" s="52" t="s">
        <v>186</v>
      </c>
      <c r="C111" s="53" t="s">
        <v>20</v>
      </c>
      <c r="D111" s="67" t="s">
        <v>124</v>
      </c>
      <c r="E111" s="71" t="s">
        <v>125</v>
      </c>
      <c r="F111" s="53" t="s">
        <v>91</v>
      </c>
      <c r="G111" s="57">
        <v>2</v>
      </c>
      <c r="H111" s="57">
        <v>18.27</v>
      </c>
      <c r="I111" s="70">
        <f t="shared" si="6"/>
        <v>22.84</v>
      </c>
      <c r="J111" s="72">
        <f t="shared" si="7"/>
        <v>45.68</v>
      </c>
      <c r="K111" s="44"/>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9.75" customHeight="1">
      <c r="A112" s="44"/>
      <c r="B112" s="52" t="s">
        <v>187</v>
      </c>
      <c r="C112" s="53" t="s">
        <v>20</v>
      </c>
      <c r="D112" s="67" t="s">
        <v>126</v>
      </c>
      <c r="E112" s="71" t="s">
        <v>127</v>
      </c>
      <c r="F112" s="53" t="s">
        <v>91</v>
      </c>
      <c r="G112" s="57">
        <v>2</v>
      </c>
      <c r="H112" s="57">
        <v>62.28</v>
      </c>
      <c r="I112" s="70">
        <f t="shared" si="6"/>
        <v>77.85</v>
      </c>
      <c r="J112" s="72">
        <f t="shared" si="7"/>
        <v>155.7</v>
      </c>
      <c r="K112" s="44"/>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9.75" customHeight="1">
      <c r="A113" s="44"/>
      <c r="B113" s="60"/>
      <c r="C113" s="60"/>
      <c r="D113" s="61"/>
      <c r="E113" s="62"/>
      <c r="F113" s="62"/>
      <c r="G113" s="68"/>
      <c r="H113" s="181" t="s">
        <v>152</v>
      </c>
      <c r="I113" s="181"/>
      <c r="J113" s="69">
        <f>SUM(J107:J112)</f>
        <v>1978.03</v>
      </c>
      <c r="K113" s="44"/>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4.5" customHeight="1">
      <c r="A114" s="44"/>
      <c r="B114" s="38"/>
      <c r="C114" s="38"/>
      <c r="D114" s="38"/>
      <c r="E114" s="39"/>
      <c r="F114" s="40"/>
      <c r="G114" s="41"/>
      <c r="H114" s="42"/>
      <c r="I114" s="42"/>
      <c r="J114" s="42"/>
      <c r="K114" s="4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9.75" customHeight="1">
      <c r="A115" s="44"/>
      <c r="B115" s="38"/>
      <c r="C115" s="38"/>
      <c r="D115" s="38"/>
      <c r="E115" s="39"/>
      <c r="F115" s="40"/>
      <c r="G115" s="41"/>
      <c r="H115" s="42"/>
      <c r="I115" s="42"/>
      <c r="J115" s="42"/>
      <c r="K115" s="44"/>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9.75" customHeight="1">
      <c r="A116" s="44"/>
      <c r="B116" s="38"/>
      <c r="C116" s="38"/>
      <c r="D116" s="38"/>
      <c r="E116" s="39"/>
      <c r="F116" s="40"/>
      <c r="G116" s="41"/>
      <c r="H116" s="42"/>
      <c r="I116" s="42"/>
      <c r="J116" s="42"/>
      <c r="K116" s="44"/>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9.75" customHeight="1">
      <c r="A117" s="44"/>
      <c r="B117" s="38"/>
      <c r="C117" s="38"/>
      <c r="D117" s="38"/>
      <c r="E117" s="39"/>
      <c r="F117" s="40"/>
      <c r="G117" s="41"/>
      <c r="H117" s="42"/>
      <c r="I117" s="42"/>
      <c r="J117" s="42"/>
      <c r="K117" s="44"/>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9.75" customHeight="1">
      <c r="A118" s="44"/>
      <c r="B118" s="38"/>
      <c r="C118" s="38"/>
      <c r="D118" s="38"/>
      <c r="E118" s="39"/>
      <c r="F118" s="40"/>
      <c r="G118" s="41"/>
      <c r="H118" s="42"/>
      <c r="I118" s="42"/>
      <c r="J118" s="42"/>
      <c r="K118" s="44"/>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9.75" customHeight="1">
      <c r="A119" s="44"/>
      <c r="B119" s="38"/>
      <c r="C119" s="38"/>
      <c r="D119" s="38"/>
      <c r="E119" s="39"/>
      <c r="F119" s="40"/>
      <c r="G119" s="41"/>
      <c r="H119" s="42"/>
      <c r="I119" s="42"/>
      <c r="J119" s="42"/>
      <c r="K119" s="44"/>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9.75" customHeight="1">
      <c r="A120" s="44"/>
      <c r="B120" s="38"/>
      <c r="C120" s="38"/>
      <c r="D120" s="38"/>
      <c r="E120" s="39"/>
      <c r="F120" s="40"/>
      <c r="G120" s="41"/>
      <c r="H120" s="42"/>
      <c r="I120" s="42"/>
      <c r="J120" s="42"/>
      <c r="K120" s="44"/>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9.75" customHeight="1">
      <c r="A121" s="44"/>
      <c r="B121" s="38"/>
      <c r="C121" s="38"/>
      <c r="D121" s="38"/>
      <c r="E121" s="39"/>
      <c r="F121" s="40"/>
      <c r="G121" s="41"/>
      <c r="H121" s="42"/>
      <c r="I121" s="42"/>
      <c r="J121" s="42"/>
      <c r="K121" s="44"/>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9.75" customHeight="1" thickBot="1">
      <c r="A122" s="44"/>
      <c r="B122" s="38"/>
      <c r="C122" s="38"/>
      <c r="D122" s="38"/>
      <c r="E122" s="39"/>
      <c r="F122" s="40"/>
      <c r="G122" s="41"/>
      <c r="H122" s="42"/>
      <c r="I122" s="42"/>
      <c r="J122" s="42"/>
      <c r="K122" s="44"/>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2:13" ht="16.5" customHeight="1" thickBot="1">
      <c r="B123" s="191"/>
      <c r="C123" s="191"/>
      <c r="D123" s="191"/>
      <c r="E123" s="73"/>
      <c r="F123" s="192" t="s">
        <v>23</v>
      </c>
      <c r="G123" s="192"/>
      <c r="H123" s="192"/>
      <c r="I123" s="192"/>
      <c r="J123" s="74">
        <f>(J21+J27+J33+J40+J46+J54+J63+J86+J94+J104+J113)/(1+$H$8)</f>
        <v>165098.064</v>
      </c>
      <c r="L123"/>
      <c r="M123"/>
    </row>
    <row r="124" spans="2:13" ht="16.5" customHeight="1">
      <c r="B124" s="191"/>
      <c r="C124" s="191"/>
      <c r="D124" s="191"/>
      <c r="E124" s="75"/>
      <c r="F124" s="195" t="s">
        <v>24</v>
      </c>
      <c r="G124" s="195"/>
      <c r="H124" s="195"/>
      <c r="I124" s="195"/>
      <c r="J124" s="76">
        <f>SUM(J21+J27+J33+J40+J46+J54+J63+J86+J94+J104+J113)</f>
        <v>206372.58000000002</v>
      </c>
      <c r="L124" s="77"/>
      <c r="M124" s="78"/>
    </row>
    <row r="125" spans="3:13" ht="11.25" customHeight="1">
      <c r="C125"/>
      <c r="D125"/>
      <c r="E125"/>
      <c r="F125"/>
      <c r="G125" s="59"/>
      <c r="H125" s="59"/>
      <c r="I125" s="59"/>
      <c r="J125" s="59"/>
      <c r="M125" s="78"/>
    </row>
    <row r="126" spans="3:10" ht="42" customHeight="1">
      <c r="C126"/>
      <c r="D126"/>
      <c r="E126" s="78"/>
      <c r="F126"/>
      <c r="G126" s="136"/>
      <c r="H126" s="137"/>
      <c r="J126" s="136"/>
    </row>
    <row r="127" spans="3:10" ht="12.75" customHeight="1">
      <c r="C127"/>
      <c r="D127"/>
      <c r="E127" s="79"/>
      <c r="F127" s="196" t="s">
        <v>69</v>
      </c>
      <c r="G127" s="196"/>
      <c r="H127" s="196"/>
      <c r="I127" s="196"/>
      <c r="J127" s="196"/>
    </row>
    <row r="128" spans="3:10" ht="11.25" customHeight="1">
      <c r="C128"/>
      <c r="D128"/>
      <c r="E128"/>
      <c r="F128" s="190" t="s">
        <v>70</v>
      </c>
      <c r="G128" s="190"/>
      <c r="H128" s="190"/>
      <c r="I128" s="190"/>
      <c r="J128" s="190"/>
    </row>
    <row r="129" spans="3:10" ht="11.25" customHeight="1">
      <c r="C129"/>
      <c r="D129"/>
      <c r="E129"/>
      <c r="F129"/>
      <c r="G129" s="190"/>
      <c r="H129" s="190"/>
      <c r="I129" s="190"/>
      <c r="J129" s="190"/>
    </row>
  </sheetData>
  <sheetProtection selectLockedCells="1" selectUnlockedCells="1"/>
  <mergeCells count="30">
    <mergeCell ref="F127:J127"/>
    <mergeCell ref="B10:F10"/>
    <mergeCell ref="B12:J12"/>
    <mergeCell ref="B16:I16"/>
    <mergeCell ref="H54:I54"/>
    <mergeCell ref="H27:I27"/>
    <mergeCell ref="H63:I63"/>
    <mergeCell ref="H104:I104"/>
    <mergeCell ref="H40:I40"/>
    <mergeCell ref="H94:I94"/>
    <mergeCell ref="G129:J129"/>
    <mergeCell ref="H21:I21"/>
    <mergeCell ref="B123:D123"/>
    <mergeCell ref="F123:I123"/>
    <mergeCell ref="B124:D124"/>
    <mergeCell ref="I8:J10"/>
    <mergeCell ref="H46:I46"/>
    <mergeCell ref="F128:J128"/>
    <mergeCell ref="B8:F8"/>
    <mergeCell ref="F124:I124"/>
    <mergeCell ref="H113:I113"/>
    <mergeCell ref="H86:I86"/>
    <mergeCell ref="B2:J2"/>
    <mergeCell ref="B4:C4"/>
    <mergeCell ref="D4:I4"/>
    <mergeCell ref="B6:F6"/>
    <mergeCell ref="H6:H7"/>
    <mergeCell ref="I6:J7"/>
    <mergeCell ref="H33:I33"/>
    <mergeCell ref="H8:H10"/>
  </mergeCells>
  <conditionalFormatting sqref="G46:G47 G94">
    <cfRule type="cellIs" priority="10" dxfId="8" operator="equal" stopIfTrue="1">
      <formula>0</formula>
    </cfRule>
  </conditionalFormatting>
  <conditionalFormatting sqref="G54:G55">
    <cfRule type="cellIs" priority="6" dxfId="8" operator="equal" stopIfTrue="1">
      <formula>0</formula>
    </cfRule>
  </conditionalFormatting>
  <conditionalFormatting sqref="G63">
    <cfRule type="cellIs" priority="5" dxfId="8" operator="equal" stopIfTrue="1">
      <formula>0</formula>
    </cfRule>
  </conditionalFormatting>
  <conditionalFormatting sqref="G104">
    <cfRule type="cellIs" priority="4" dxfId="8" operator="equal" stopIfTrue="1">
      <formula>0</formula>
    </cfRule>
  </conditionalFormatting>
  <conditionalFormatting sqref="G113">
    <cfRule type="cellIs" priority="3" dxfId="8" operator="equal" stopIfTrue="1">
      <formula>0</formula>
    </cfRule>
  </conditionalFormatting>
  <conditionalFormatting sqref="G86:G87">
    <cfRule type="cellIs" priority="2" dxfId="8" operator="equal" stopIfTrue="1">
      <formula>0</formula>
    </cfRule>
  </conditionalFormatting>
  <conditionalFormatting sqref="G40">
    <cfRule type="cellIs" priority="1" dxfId="8" operator="equal" stopIfTrue="1">
      <formula>0</formula>
    </cfRule>
  </conditionalFormatting>
  <printOptions horizontalCentered="1"/>
  <pageMargins left="0.1968503937007874" right="0.1968503937007874" top="0.1968503937007874" bottom="0.1968503937007874" header="0.3937007874015748" footer="0.3937007874015748"/>
  <pageSetup fitToHeight="0" fitToWidth="1" horizontalDpi="300" verticalDpi="300" orientation="portrait" paperSize="9" scale="82" r:id="rId2"/>
  <headerFooter alignWithMargins="0">
    <oddFooter>&amp;R&amp;"Arial,Normal"&amp;7Página: &amp;P de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27"/>
  <sheetViews>
    <sheetView showGridLines="0" view="pageBreakPreview" zoomScale="115" zoomScaleSheetLayoutView="115" zoomScalePageLayoutView="0" workbookViewId="0" topLeftCell="A7">
      <selection activeCell="D11" sqref="D11"/>
    </sheetView>
  </sheetViews>
  <sheetFormatPr defaultColWidth="7.7109375" defaultRowHeight="15"/>
  <cols>
    <col min="1" max="1" width="29.00390625" style="81" customWidth="1"/>
    <col min="2" max="2" width="11.140625" style="81" customWidth="1"/>
    <col min="3" max="3" width="27.57421875" style="81" customWidth="1"/>
    <col min="4" max="4" width="19.140625" style="81" customWidth="1"/>
    <col min="5" max="5" width="29.00390625" style="81" customWidth="1"/>
    <col min="6" max="8" width="37.28125" style="81" customWidth="1"/>
    <col min="9" max="16384" width="7.7109375" style="81" customWidth="1"/>
  </cols>
  <sheetData>
    <row r="1" spans="1:9" ht="29.25" customHeight="1">
      <c r="A1"/>
      <c r="B1"/>
      <c r="C1"/>
      <c r="D1"/>
      <c r="E1"/>
      <c r="F1"/>
      <c r="G1"/>
      <c r="H1"/>
      <c r="I1"/>
    </row>
    <row r="2" spans="1:9" ht="62.25" customHeight="1">
      <c r="A2" s="202" t="s">
        <v>25</v>
      </c>
      <c r="B2" s="202"/>
      <c r="C2" s="202"/>
      <c r="D2" s="202"/>
      <c r="E2" s="202"/>
      <c r="F2"/>
      <c r="G2"/>
      <c r="H2"/>
      <c r="I2"/>
    </row>
    <row r="3" spans="2:9" ht="84" customHeight="1">
      <c r="B3"/>
      <c r="C3"/>
      <c r="D3"/>
      <c r="F3"/>
      <c r="G3"/>
      <c r="H3"/>
      <c r="I3"/>
    </row>
    <row r="4" spans="2:9" ht="30" customHeight="1">
      <c r="B4" s="203" t="s">
        <v>26</v>
      </c>
      <c r="C4" s="203"/>
      <c r="D4" s="203"/>
      <c r="F4"/>
      <c r="G4"/>
      <c r="H4"/>
      <c r="I4"/>
    </row>
    <row r="5" spans="2:9" ht="30" customHeight="1">
      <c r="B5" s="82" t="s">
        <v>27</v>
      </c>
      <c r="C5" s="83" t="s">
        <v>0</v>
      </c>
      <c r="D5" s="84" t="s">
        <v>28</v>
      </c>
      <c r="F5"/>
      <c r="G5"/>
      <c r="H5"/>
      <c r="I5"/>
    </row>
    <row r="6" spans="2:9" ht="30" customHeight="1">
      <c r="B6" s="85" t="s">
        <v>29</v>
      </c>
      <c r="C6" s="86" t="s">
        <v>30</v>
      </c>
      <c r="D6" s="87">
        <v>0.035</v>
      </c>
      <c r="F6" s="204"/>
      <c r="G6" s="204"/>
      <c r="H6" s="204"/>
      <c r="I6"/>
    </row>
    <row r="7" spans="2:9" ht="30" customHeight="1">
      <c r="B7" s="86" t="s">
        <v>31</v>
      </c>
      <c r="C7" s="86" t="s">
        <v>32</v>
      </c>
      <c r="D7" s="88">
        <v>0.008</v>
      </c>
      <c r="F7" s="204"/>
      <c r="G7" s="204"/>
      <c r="H7" s="204"/>
      <c r="I7"/>
    </row>
    <row r="8" spans="2:9" ht="30" customHeight="1">
      <c r="B8" s="86" t="s">
        <v>33</v>
      </c>
      <c r="C8" s="86" t="s">
        <v>34</v>
      </c>
      <c r="D8" s="88">
        <v>0.01</v>
      </c>
      <c r="F8" s="204"/>
      <c r="G8" s="204"/>
      <c r="H8" s="204"/>
      <c r="I8"/>
    </row>
    <row r="9" spans="2:9" ht="30" customHeight="1">
      <c r="B9" s="86" t="s">
        <v>35</v>
      </c>
      <c r="C9" s="86" t="s">
        <v>36</v>
      </c>
      <c r="D9" s="88">
        <v>0.0106</v>
      </c>
      <c r="F9" s="204"/>
      <c r="G9" s="204"/>
      <c r="H9" s="204"/>
      <c r="I9"/>
    </row>
    <row r="10" spans="2:9" ht="30" customHeight="1">
      <c r="B10" s="86" t="s">
        <v>37</v>
      </c>
      <c r="C10" s="86" t="s">
        <v>38</v>
      </c>
      <c r="D10" s="88">
        <v>0.073</v>
      </c>
      <c r="F10" s="204"/>
      <c r="G10" s="204"/>
      <c r="H10" s="204"/>
      <c r="I10"/>
    </row>
    <row r="11" spans="2:9" ht="30" customHeight="1">
      <c r="B11" s="85" t="s">
        <v>39</v>
      </c>
      <c r="C11" s="86" t="s">
        <v>40</v>
      </c>
      <c r="D11" s="88">
        <v>0.036500000000000005</v>
      </c>
      <c r="F11" s="204"/>
      <c r="G11" s="204"/>
      <c r="H11" s="204"/>
      <c r="I11"/>
    </row>
    <row r="12" spans="2:9" ht="30" customHeight="1">
      <c r="B12" s="85" t="s">
        <v>41</v>
      </c>
      <c r="C12" s="86" t="s">
        <v>42</v>
      </c>
      <c r="D12" s="88">
        <v>0.05</v>
      </c>
      <c r="H12"/>
      <c r="I12"/>
    </row>
    <row r="13" spans="2:9" ht="37.5" customHeight="1">
      <c r="B13" s="89" t="s">
        <v>43</v>
      </c>
      <c r="C13" s="90" t="s">
        <v>44</v>
      </c>
      <c r="D13" s="91">
        <f>((1+D6+D7+D8)*(1+D9)*(1+D10))/(1-D11-D12)-1</f>
        <v>0.24996782857142863</v>
      </c>
      <c r="H13"/>
      <c r="I13"/>
    </row>
    <row r="14" spans="2:9" ht="15">
      <c r="B14"/>
      <c r="C14"/>
      <c r="D14"/>
      <c r="H14"/>
      <c r="I14"/>
    </row>
    <row r="15" spans="2:9" ht="25.5" customHeight="1">
      <c r="B15" s="205" t="s">
        <v>45</v>
      </c>
      <c r="C15" s="205"/>
      <c r="D15" s="205"/>
      <c r="H15"/>
      <c r="I15"/>
    </row>
    <row r="16" spans="2:9" ht="48.75" customHeight="1">
      <c r="B16" s="206"/>
      <c r="C16" s="206"/>
      <c r="D16" s="206"/>
      <c r="H16"/>
      <c r="I16"/>
    </row>
    <row r="17" spans="2:9" ht="20.25" customHeight="1">
      <c r="B17" s="92"/>
      <c r="C17" s="92"/>
      <c r="D17" s="92"/>
      <c r="H17"/>
      <c r="I17"/>
    </row>
    <row r="18" spans="2:9" ht="41.25" customHeight="1">
      <c r="B18" s="207" t="s">
        <v>46</v>
      </c>
      <c r="C18" s="207"/>
      <c r="D18" s="207"/>
      <c r="H18"/>
      <c r="I18"/>
    </row>
    <row r="19" spans="2:9" ht="26.25" customHeight="1">
      <c r="B19" s="207" t="s">
        <v>47</v>
      </c>
      <c r="C19" s="207"/>
      <c r="D19" s="207"/>
      <c r="H19"/>
      <c r="I19"/>
    </row>
    <row r="20" spans="2:9" ht="15.75" customHeight="1">
      <c r="B20" s="207" t="s">
        <v>48</v>
      </c>
      <c r="C20" s="207"/>
      <c r="D20" s="207"/>
      <c r="H20"/>
      <c r="I20"/>
    </row>
    <row r="21" spans="2:9" ht="36" customHeight="1">
      <c r="B21" s="207" t="s">
        <v>49</v>
      </c>
      <c r="C21" s="207"/>
      <c r="D21" s="207"/>
      <c r="H21"/>
      <c r="I21"/>
    </row>
    <row r="22" spans="2:9" ht="17.25" customHeight="1">
      <c r="B22" s="207" t="s">
        <v>50</v>
      </c>
      <c r="C22" s="207"/>
      <c r="D22" s="207"/>
      <c r="H22"/>
      <c r="I22"/>
    </row>
    <row r="23" spans="2:9" ht="17.25" customHeight="1">
      <c r="B23" s="207" t="s">
        <v>51</v>
      </c>
      <c r="C23" s="207"/>
      <c r="D23" s="207"/>
      <c r="H23"/>
      <c r="I23"/>
    </row>
    <row r="24" spans="2:9" ht="101.25" customHeight="1">
      <c r="B24" s="209"/>
      <c r="C24" s="209"/>
      <c r="D24" s="209"/>
      <c r="H24"/>
      <c r="I24"/>
    </row>
    <row r="25" spans="2:9" ht="13.5" customHeight="1">
      <c r="B25" s="208" t="s">
        <v>69</v>
      </c>
      <c r="C25" s="208"/>
      <c r="D25" s="208"/>
      <c r="H25" s="93"/>
      <c r="I25"/>
    </row>
    <row r="26" spans="2:9" ht="9.75" customHeight="1">
      <c r="B26" s="208" t="s">
        <v>70</v>
      </c>
      <c r="C26" s="208"/>
      <c r="H26" s="94"/>
      <c r="I26" s="11"/>
    </row>
    <row r="27" spans="2:9" ht="12" customHeight="1">
      <c r="B27" s="208"/>
      <c r="C27" s="208"/>
      <c r="H27" s="94"/>
      <c r="I27" s="11"/>
    </row>
  </sheetData>
  <sheetProtection selectLockedCells="1" selectUnlockedCells="1"/>
  <mergeCells count="20">
    <mergeCell ref="B26:C26"/>
    <mergeCell ref="B27:C27"/>
    <mergeCell ref="B20:D20"/>
    <mergeCell ref="B21:D21"/>
    <mergeCell ref="B22:D22"/>
    <mergeCell ref="B23:D23"/>
    <mergeCell ref="B24:D24"/>
    <mergeCell ref="B25:D25"/>
    <mergeCell ref="F10:H10"/>
    <mergeCell ref="F11:H11"/>
    <mergeCell ref="B15:D15"/>
    <mergeCell ref="B16:D16"/>
    <mergeCell ref="B18:D18"/>
    <mergeCell ref="B19:D19"/>
    <mergeCell ref="A2:E2"/>
    <mergeCell ref="B4:D4"/>
    <mergeCell ref="F6:H6"/>
    <mergeCell ref="F7:H7"/>
    <mergeCell ref="F8:H8"/>
    <mergeCell ref="F9:H9"/>
  </mergeCells>
  <printOptions horizontalCentered="1"/>
  <pageMargins left="0.43333333333333335" right="0.43333333333333335" top="0.7479166666666667" bottom="0.7479166666666667" header="0.5118055555555555" footer="0.31527777777777777"/>
  <pageSetup fitToHeight="1" fitToWidth="1" horizontalDpi="300" verticalDpi="300" orientation="portrait" paperSize="9" scale="81" r:id="rId2"/>
  <headerFooter alignWithMargins="0">
    <oddFooter>&amp;R&amp;"Arial,Normal"&amp;9Página: &amp;P de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32"/>
  <sheetViews>
    <sheetView showGridLines="0" view="pageBreakPreview" zoomScaleNormal="115" zoomScaleSheetLayoutView="100" zoomScalePageLayoutView="0" workbookViewId="0" topLeftCell="A1">
      <selection activeCell="I11" sqref="I11"/>
    </sheetView>
  </sheetViews>
  <sheetFormatPr defaultColWidth="7.7109375" defaultRowHeight="15"/>
  <cols>
    <col min="1" max="1" width="0.9921875" style="95" customWidth="1"/>
    <col min="2" max="2" width="6.140625" style="95" customWidth="1"/>
    <col min="3" max="3" width="41.57421875" style="95" customWidth="1"/>
    <col min="4" max="4" width="12.28125" style="95" customWidth="1"/>
    <col min="5" max="5" width="11.140625" style="95" customWidth="1"/>
    <col min="6" max="11" width="10.28125" style="95" customWidth="1"/>
    <col min="12" max="12" width="0.9921875" style="95" customWidth="1"/>
    <col min="13" max="16384" width="7.7109375" style="95" customWidth="1"/>
  </cols>
  <sheetData>
    <row r="1" spans="1:12" ht="3.75" customHeight="1">
      <c r="A1"/>
      <c r="B1"/>
      <c r="C1"/>
      <c r="D1"/>
      <c r="E1"/>
      <c r="F1"/>
      <c r="G1"/>
      <c r="H1"/>
      <c r="I1"/>
      <c r="J1"/>
      <c r="K1"/>
      <c r="L1"/>
    </row>
    <row r="2" spans="1:12" ht="84.75" customHeight="1">
      <c r="A2"/>
      <c r="B2" s="202" t="s">
        <v>52</v>
      </c>
      <c r="C2" s="202"/>
      <c r="D2" s="202"/>
      <c r="E2" s="202"/>
      <c r="F2" s="202"/>
      <c r="G2" s="202"/>
      <c r="H2" s="202"/>
      <c r="I2" s="202"/>
      <c r="J2" s="202"/>
      <c r="K2" s="202"/>
      <c r="L2" s="96"/>
    </row>
    <row r="3" spans="1:12" ht="11.25" customHeight="1">
      <c r="A3"/>
      <c r="B3" s="3"/>
      <c r="C3" s="3"/>
      <c r="D3" s="3"/>
      <c r="E3" s="3"/>
      <c r="F3" s="3"/>
      <c r="G3" s="3"/>
      <c r="H3" s="3"/>
      <c r="I3" s="3"/>
      <c r="J3"/>
      <c r="K3"/>
      <c r="L3"/>
    </row>
    <row r="4" spans="1:12" ht="12.75" customHeight="1">
      <c r="A4"/>
      <c r="B4" s="210" t="s">
        <v>6</v>
      </c>
      <c r="C4" s="210"/>
      <c r="D4" s="210"/>
      <c r="E4" s="210"/>
      <c r="F4" s="211"/>
      <c r="G4" s="211"/>
      <c r="H4" s="211"/>
      <c r="I4" s="211"/>
      <c r="J4" s="211"/>
      <c r="K4" s="211"/>
      <c r="L4" s="97"/>
    </row>
    <row r="5" spans="1:12" ht="3.75" customHeight="1">
      <c r="A5"/>
      <c r="B5" s="212"/>
      <c r="C5" s="212"/>
      <c r="D5" s="212"/>
      <c r="E5" s="212"/>
      <c r="F5" s="213"/>
      <c r="G5" s="213"/>
      <c r="H5" s="213"/>
      <c r="I5" s="213"/>
      <c r="J5" s="213"/>
      <c r="K5" s="80"/>
      <c r="L5"/>
    </row>
    <row r="6" spans="1:12" ht="12.75" customHeight="1">
      <c r="A6"/>
      <c r="B6" s="214" t="s">
        <v>171</v>
      </c>
      <c r="C6" s="214"/>
      <c r="D6" s="214"/>
      <c r="E6" s="214"/>
      <c r="F6" s="215" t="str">
        <f>CONCATENATE(" VALOR DO INVESTIMENTO: ",TEXT(D27,"R$#.##0,00"))</f>
        <v> VALOR DO INVESTIMENTO: R$206.372,58</v>
      </c>
      <c r="G6" s="215"/>
      <c r="H6" s="215"/>
      <c r="I6" s="215"/>
      <c r="J6" s="215"/>
      <c r="K6" s="215"/>
      <c r="L6" s="97"/>
    </row>
    <row r="7" spans="1:11" ht="3.75" customHeight="1">
      <c r="A7"/>
      <c r="B7" s="216"/>
      <c r="C7" s="216"/>
      <c r="D7" s="216"/>
      <c r="E7" s="216"/>
      <c r="F7" s="213"/>
      <c r="G7" s="213"/>
      <c r="H7" s="213"/>
      <c r="I7" s="213"/>
      <c r="J7" s="213"/>
      <c r="K7" s="98"/>
    </row>
    <row r="8" spans="1:11" ht="12.75" customHeight="1">
      <c r="A8"/>
      <c r="B8" s="217" t="s">
        <v>172</v>
      </c>
      <c r="C8" s="217"/>
      <c r="D8" s="217"/>
      <c r="E8" s="217"/>
      <c r="F8" s="210" t="s">
        <v>210</v>
      </c>
      <c r="G8" s="210"/>
      <c r="H8" s="210"/>
      <c r="I8" s="217" t="s">
        <v>292</v>
      </c>
      <c r="J8" s="217"/>
      <c r="K8" s="217"/>
    </row>
    <row r="9" spans="1:11" ht="11.25" customHeight="1" thickBot="1">
      <c r="A9"/>
      <c r="B9" s="5"/>
      <c r="C9" s="6"/>
      <c r="D9" s="7"/>
      <c r="E9" s="7"/>
      <c r="F9" s="99"/>
      <c r="G9" s="99"/>
      <c r="H9" s="99"/>
      <c r="I9" s="99"/>
      <c r="J9"/>
      <c r="K9"/>
    </row>
    <row r="10" spans="1:11" ht="23.25" customHeight="1" thickBot="1">
      <c r="A10" s="100"/>
      <c r="B10" s="218" t="s">
        <v>0</v>
      </c>
      <c r="C10" s="219" t="s">
        <v>1</v>
      </c>
      <c r="D10" s="220" t="s">
        <v>2</v>
      </c>
      <c r="E10" s="220" t="s">
        <v>3</v>
      </c>
      <c r="F10" s="221" t="s">
        <v>53</v>
      </c>
      <c r="G10" s="221"/>
      <c r="H10" s="222" t="s">
        <v>71</v>
      </c>
      <c r="I10" s="221"/>
      <c r="J10" s="222" t="s">
        <v>211</v>
      </c>
      <c r="K10" s="221"/>
    </row>
    <row r="11" spans="1:11" ht="15.75" thickBot="1">
      <c r="A11" s="100"/>
      <c r="B11" s="218"/>
      <c r="C11" s="219"/>
      <c r="D11" s="220"/>
      <c r="E11" s="220"/>
      <c r="F11" s="101" t="s">
        <v>54</v>
      </c>
      <c r="G11" s="102" t="s">
        <v>55</v>
      </c>
      <c r="H11" s="101" t="s">
        <v>54</v>
      </c>
      <c r="I11" s="102" t="s">
        <v>55</v>
      </c>
      <c r="J11" s="101" t="s">
        <v>54</v>
      </c>
      <c r="K11" s="102" t="s">
        <v>55</v>
      </c>
    </row>
    <row r="12" spans="2:11" ht="7.5" customHeight="1">
      <c r="B12" s="9"/>
      <c r="C12" s="103"/>
      <c r="D12" s="104"/>
      <c r="E12" s="104"/>
      <c r="F12" s="105"/>
      <c r="G12" s="105"/>
      <c r="H12" s="105"/>
      <c r="I12" s="105"/>
      <c r="J12" s="105"/>
      <c r="K12" s="105"/>
    </row>
    <row r="13" spans="2:11" ht="7.5" customHeight="1" thickBot="1">
      <c r="B13" s="9"/>
      <c r="C13" s="103"/>
      <c r="D13" s="104"/>
      <c r="E13" s="104"/>
      <c r="F13" s="106"/>
      <c r="G13" s="106"/>
      <c r="H13" s="106"/>
      <c r="I13" s="106"/>
      <c r="J13" s="106"/>
      <c r="K13" s="106"/>
    </row>
    <row r="14" spans="2:11" ht="17.25" customHeight="1">
      <c r="B14" s="122">
        <v>1</v>
      </c>
      <c r="C14" s="123" t="str">
        <f>'ORÇAMENTO ANALÍTICO'!E18</f>
        <v>REPARO</v>
      </c>
      <c r="D14" s="124">
        <f>'ORÇAMENTO ANALÍTICO'!J21</f>
        <v>852.14</v>
      </c>
      <c r="E14" s="125">
        <f>D14/$D$27</f>
        <v>0.004129133821944756</v>
      </c>
      <c r="F14" s="126">
        <v>100</v>
      </c>
      <c r="G14" s="127">
        <f>F14</f>
        <v>100</v>
      </c>
      <c r="H14" s="126"/>
      <c r="I14" s="127"/>
      <c r="J14" s="126"/>
      <c r="K14" s="128"/>
    </row>
    <row r="15" spans="2:11" ht="17.25" customHeight="1" thickBot="1">
      <c r="B15" s="129">
        <v>2</v>
      </c>
      <c r="C15" s="130" t="str">
        <f>'ORÇAMENTO ANALÍTICO'!E23</f>
        <v>FUNDAÇÃO</v>
      </c>
      <c r="D15" s="131">
        <f>'ORÇAMENTO ANALÍTICO'!J27</f>
        <v>7402.630000000001</v>
      </c>
      <c r="E15" s="132">
        <f>D15/$D$27</f>
        <v>0.035870220743472805</v>
      </c>
      <c r="F15" s="133">
        <v>100</v>
      </c>
      <c r="G15" s="134">
        <v>100</v>
      </c>
      <c r="H15" s="133"/>
      <c r="I15" s="133"/>
      <c r="J15" s="133"/>
      <c r="K15" s="135"/>
    </row>
    <row r="16" spans="2:11" ht="17.25" customHeight="1" thickBot="1">
      <c r="B16" s="129">
        <v>3</v>
      </c>
      <c r="C16" s="130" t="str">
        <f>'ORÇAMENTO ANALÍTICO'!E29</f>
        <v>ESTRUTURA</v>
      </c>
      <c r="D16" s="131">
        <f>'ORÇAMENTO ANALÍTICO'!J33</f>
        <v>8159.099999999999</v>
      </c>
      <c r="E16" s="132">
        <f>D16/$D$27</f>
        <v>0.03953577553762229</v>
      </c>
      <c r="F16" s="133">
        <v>100</v>
      </c>
      <c r="G16" s="134">
        <v>100</v>
      </c>
      <c r="H16" s="133"/>
      <c r="I16" s="134"/>
      <c r="J16" s="133"/>
      <c r="K16" s="133"/>
    </row>
    <row r="17" spans="2:11" ht="17.25" customHeight="1" thickBot="1">
      <c r="B17" s="129">
        <v>4</v>
      </c>
      <c r="C17" s="130" t="str">
        <f>'ORÇAMENTO ANALÍTICO'!E35</f>
        <v>ALVENARIA / VEDAÇÃO</v>
      </c>
      <c r="D17" s="131">
        <f>'ORÇAMENTO ANALÍTICO'!J40</f>
        <v>41616.82</v>
      </c>
      <c r="E17" s="132">
        <f aca="true" t="shared" si="0" ref="E17:E24">D17/$D$27</f>
        <v>0.2016586699647792</v>
      </c>
      <c r="F17" s="133">
        <v>100</v>
      </c>
      <c r="G17" s="134">
        <v>100</v>
      </c>
      <c r="H17" s="133"/>
      <c r="I17" s="134"/>
      <c r="J17" s="133"/>
      <c r="K17" s="133"/>
    </row>
    <row r="18" spans="2:11" ht="17.25" customHeight="1" thickBot="1">
      <c r="B18" s="129">
        <v>5</v>
      </c>
      <c r="C18" s="130" t="str">
        <f>'ORÇAMENTO ANALÍTICO'!E42</f>
        <v>COBERTURA</v>
      </c>
      <c r="D18" s="131">
        <f>'ORÇAMENTO ANALÍTICO'!J46</f>
        <v>13889.66</v>
      </c>
      <c r="E18" s="132">
        <f t="shared" si="0"/>
        <v>0.06730380557339545</v>
      </c>
      <c r="F18" s="133"/>
      <c r="G18" s="134"/>
      <c r="H18" s="133">
        <v>100</v>
      </c>
      <c r="I18" s="134">
        <v>100</v>
      </c>
      <c r="J18" s="133"/>
      <c r="K18" s="133"/>
    </row>
    <row r="19" spans="2:11" ht="17.25" customHeight="1" thickBot="1">
      <c r="B19" s="129">
        <v>6</v>
      </c>
      <c r="C19" s="130" t="str">
        <f>'ORÇAMENTO ANALÍTICO'!E48</f>
        <v>ESQUADRIAS</v>
      </c>
      <c r="D19" s="131">
        <f>'ORÇAMENTO ANALÍTICO'!J54</f>
        <v>25609.390000000003</v>
      </c>
      <c r="E19" s="132">
        <f t="shared" si="0"/>
        <v>0.12409298754708596</v>
      </c>
      <c r="F19" s="133"/>
      <c r="G19" s="134"/>
      <c r="H19" s="133">
        <v>100</v>
      </c>
      <c r="I19" s="134">
        <v>100</v>
      </c>
      <c r="J19" s="133"/>
      <c r="K19" s="133"/>
    </row>
    <row r="20" spans="2:11" ht="17.25" customHeight="1" thickBot="1">
      <c r="B20" s="129">
        <v>7</v>
      </c>
      <c r="C20" s="130" t="str">
        <f>'ORÇAMENTO ANALÍTICO'!E56</f>
        <v>PINTURA</v>
      </c>
      <c r="D20" s="131">
        <f>'ORÇAMENTO ANALÍTICO'!J63</f>
        <v>27986.770000000004</v>
      </c>
      <c r="E20" s="132">
        <f t="shared" si="0"/>
        <v>0.13561283189850126</v>
      </c>
      <c r="F20" s="133"/>
      <c r="G20" s="134"/>
      <c r="H20" s="133">
        <v>100</v>
      </c>
      <c r="I20" s="134">
        <v>100</v>
      </c>
      <c r="J20" s="133"/>
      <c r="K20" s="133"/>
    </row>
    <row r="21" spans="2:11" ht="17.25" customHeight="1" thickBot="1">
      <c r="B21" s="129">
        <v>8</v>
      </c>
      <c r="C21" s="130" t="str">
        <f>'ORÇAMENTO ANALÍTICO'!E65</f>
        <v>ELÉTRICO</v>
      </c>
      <c r="D21" s="131">
        <f>'ORÇAMENTO ANALÍTICO'!J86</f>
        <v>37149.009999999995</v>
      </c>
      <c r="E21" s="132">
        <f t="shared" si="0"/>
        <v>0.18000942760903602</v>
      </c>
      <c r="F21" s="133"/>
      <c r="G21" s="134"/>
      <c r="H21" s="133"/>
      <c r="I21" s="134"/>
      <c r="J21" s="133">
        <v>100</v>
      </c>
      <c r="K21" s="133">
        <v>100</v>
      </c>
    </row>
    <row r="22" spans="2:11" ht="17.25" customHeight="1" thickBot="1">
      <c r="B22" s="129">
        <v>9</v>
      </c>
      <c r="C22" s="130" t="str">
        <f>'ORÇAMENTO ANALÍTICO'!E88</f>
        <v>HIDRO / SANITÁRIO</v>
      </c>
      <c r="D22" s="131">
        <f>'ORÇAMENTO ANALÍTICO'!J94</f>
        <v>4214.88</v>
      </c>
      <c r="E22" s="132">
        <f t="shared" si="0"/>
        <v>0.02042364348984734</v>
      </c>
      <c r="F22" s="133"/>
      <c r="G22" s="134"/>
      <c r="H22" s="133"/>
      <c r="I22" s="134"/>
      <c r="J22" s="133">
        <v>100</v>
      </c>
      <c r="K22" s="133">
        <v>100</v>
      </c>
    </row>
    <row r="23" spans="2:11" ht="17.25" customHeight="1" thickBot="1">
      <c r="B23" s="129">
        <v>10</v>
      </c>
      <c r="C23" s="130" t="str">
        <f>'ORÇAMENTO ANALÍTICO'!E96</f>
        <v>CONTRAPISO / CERÂMICAS / LOUÇAS / BANCADA</v>
      </c>
      <c r="D23" s="131">
        <f>'ORÇAMENTO ANALÍTICO'!J104</f>
        <v>37514.149999999994</v>
      </c>
      <c r="E23" s="132">
        <f t="shared" si="0"/>
        <v>0.18177875180898542</v>
      </c>
      <c r="F23" s="133"/>
      <c r="G23" s="134"/>
      <c r="H23" s="133"/>
      <c r="I23" s="134"/>
      <c r="J23" s="133">
        <v>100</v>
      </c>
      <c r="K23" s="133">
        <v>100</v>
      </c>
    </row>
    <row r="24" spans="2:11" ht="17.25" customHeight="1" thickBot="1">
      <c r="B24" s="129">
        <v>11</v>
      </c>
      <c r="C24" s="130" t="str">
        <f>'ORÇAMENTO ANALÍTICO'!E106</f>
        <v>METAIS</v>
      </c>
      <c r="D24" s="131">
        <f>'ORÇAMENTO ANALÍTICO'!J113</f>
        <v>1978.03</v>
      </c>
      <c r="E24" s="132">
        <f t="shared" si="0"/>
        <v>0.00958475200532939</v>
      </c>
      <c r="F24" s="133"/>
      <c r="G24" s="134"/>
      <c r="H24" s="133"/>
      <c r="I24" s="134"/>
      <c r="J24" s="133">
        <v>100</v>
      </c>
      <c r="K24" s="133">
        <v>100</v>
      </c>
    </row>
    <row r="25" spans="2:11" ht="15.75" thickBot="1">
      <c r="B25" s="107"/>
      <c r="C25" s="108"/>
      <c r="D25" s="109"/>
      <c r="E25" s="10"/>
      <c r="F25"/>
      <c r="G25"/>
      <c r="H25"/>
      <c r="I25"/>
      <c r="J25"/>
      <c r="K25"/>
    </row>
    <row r="26" spans="2:11" ht="15.75" thickBot="1">
      <c r="B26" s="223" t="s">
        <v>56</v>
      </c>
      <c r="C26" s="223"/>
      <c r="D26" s="110"/>
      <c r="E26" s="111">
        <f>SUM(E14:E24)</f>
        <v>1</v>
      </c>
      <c r="F26" s="112">
        <f>IF(SUM(F14:F17)=0,0,SUMPRODUCT($E$14:$E$17,F14:F17))</f>
        <v>28.119380006781906</v>
      </c>
      <c r="G26" s="113">
        <f>F26</f>
        <v>28.119380006781906</v>
      </c>
      <c r="H26" s="112">
        <f>IF(SUM(H18:H20)=0,0,SUMPRODUCT($E$18:$E$20,H18:H20))</f>
        <v>32.70096250189827</v>
      </c>
      <c r="I26" s="113">
        <f>(H26+F26)</f>
        <v>60.82034250868017</v>
      </c>
      <c r="J26" s="112">
        <f>IF(SUM(J21:J24)=0,0,SUMPRODUCT($E$21:$E$24,J21:J24))</f>
        <v>39.179657491319816</v>
      </c>
      <c r="K26" s="113">
        <f>(J26+H26+F26)</f>
        <v>100</v>
      </c>
    </row>
    <row r="27" spans="2:12" ht="15.75" thickBot="1">
      <c r="B27" s="224" t="s">
        <v>57</v>
      </c>
      <c r="C27" s="224"/>
      <c r="D27" s="114">
        <f>SUM(D14:D24)</f>
        <v>206372.58000000002</v>
      </c>
      <c r="E27" s="115"/>
      <c r="F27" s="116">
        <f>IF(SUM(F14:F17)=0,0,SUMPRODUCT($D$14:$D$17,F14:F17)/100)</f>
        <v>58030.69</v>
      </c>
      <c r="G27" s="117">
        <f>F27</f>
        <v>58030.69</v>
      </c>
      <c r="H27" s="116">
        <f>IF(SUM(H18:H20)=0,0,SUMPRODUCT($D$18:$D$20,H18:H20)/100)</f>
        <v>67485.82</v>
      </c>
      <c r="I27" s="117">
        <f>(H27+F27)</f>
        <v>125516.51000000001</v>
      </c>
      <c r="J27" s="116">
        <f>IF(SUM(J21:J24)=0,0,SUMPRODUCT($D$21:$D$24,J21:J24)/100)</f>
        <v>80856.06999999999</v>
      </c>
      <c r="K27" s="117">
        <f>(J27+H27+F27)</f>
        <v>206372.58000000002</v>
      </c>
      <c r="L27" s="117">
        <f>K27</f>
        <v>206372.58000000002</v>
      </c>
    </row>
    <row r="28" spans="2:11" ht="15">
      <c r="B28" s="8"/>
      <c r="C28" s="8"/>
      <c r="D28" s="118"/>
      <c r="E28" s="118"/>
      <c r="H28"/>
      <c r="I28"/>
      <c r="J28"/>
      <c r="K28"/>
    </row>
    <row r="29" spans="2:11" ht="39" customHeight="1">
      <c r="B29" s="8"/>
      <c r="C29" s="8"/>
      <c r="D29" s="119"/>
      <c r="E29" s="119"/>
      <c r="H29" s="120"/>
      <c r="I29" s="120"/>
      <c r="J29" s="120"/>
      <c r="K29" s="120"/>
    </row>
    <row r="30" spans="2:11" ht="11.25" customHeight="1">
      <c r="B30" s="8"/>
      <c r="C30" s="8"/>
      <c r="D30" s="119"/>
      <c r="E30" s="119"/>
      <c r="H30" s="225" t="s">
        <v>69</v>
      </c>
      <c r="I30" s="225"/>
      <c r="J30" s="225"/>
      <c r="K30" s="225"/>
    </row>
    <row r="31" spans="2:11" ht="12" customHeight="1">
      <c r="B31" s="1"/>
      <c r="C31" s="1"/>
      <c r="D31" s="119"/>
      <c r="E31" s="119"/>
      <c r="H31" s="190" t="s">
        <v>70</v>
      </c>
      <c r="I31" s="190"/>
      <c r="J31" s="190"/>
      <c r="K31" s="190"/>
    </row>
    <row r="32" spans="2:11" ht="9.75" customHeight="1">
      <c r="B32" s="1"/>
      <c r="C32" s="1"/>
      <c r="D32" s="119"/>
      <c r="E32" s="119"/>
      <c r="H32" s="190"/>
      <c r="I32" s="190"/>
      <c r="J32" s="190"/>
      <c r="K32" s="190"/>
    </row>
  </sheetData>
  <sheetProtection selectLockedCells="1" selectUnlockedCells="1"/>
  <mergeCells count="24">
    <mergeCell ref="H32:K32"/>
    <mergeCell ref="H10:I10"/>
    <mergeCell ref="J10:K10"/>
    <mergeCell ref="B26:C26"/>
    <mergeCell ref="B27:C27"/>
    <mergeCell ref="H30:K30"/>
    <mergeCell ref="H31:K31"/>
    <mergeCell ref="B7:E7"/>
    <mergeCell ref="F7:J7"/>
    <mergeCell ref="B8:E8"/>
    <mergeCell ref="F8:H8"/>
    <mergeCell ref="I8:K8"/>
    <mergeCell ref="B10:B11"/>
    <mergeCell ref="C10:C11"/>
    <mergeCell ref="D10:D11"/>
    <mergeCell ref="E10:E11"/>
    <mergeCell ref="F10:G10"/>
    <mergeCell ref="B2:K2"/>
    <mergeCell ref="B4:E4"/>
    <mergeCell ref="F4:K4"/>
    <mergeCell ref="B5:E5"/>
    <mergeCell ref="F5:J5"/>
    <mergeCell ref="B6:E6"/>
    <mergeCell ref="F6:K6"/>
  </mergeCells>
  <conditionalFormatting sqref="F14:K24">
    <cfRule type="cellIs" priority="1" dxfId="8" operator="greaterThan" stopIfTrue="1">
      <formula>100</formula>
    </cfRule>
  </conditionalFormatting>
  <printOptions horizontalCentered="1"/>
  <pageMargins left="0.5902777777777778" right="0.5902777777777778" top="0.43333333333333335" bottom="0.31527777777777777" header="0.5118055555555555" footer="0.31527777777777777"/>
  <pageSetup fitToHeight="0" fitToWidth="1" horizontalDpi="300" verticalDpi="300" orientation="landscape" paperSize="9" scale="99" r:id="rId2"/>
  <headerFooter alignWithMargins="0">
    <oddFooter>&amp;R&amp;"Arial,Normal"&amp;7Página: &amp;P de &amp;N</oddFooter>
  </headerFooter>
  <drawing r:id="rId1"/>
</worksheet>
</file>

<file path=xl/worksheets/sheet4.xml><?xml version="1.0" encoding="utf-8"?>
<worksheet xmlns="http://schemas.openxmlformats.org/spreadsheetml/2006/main" xmlns:r="http://schemas.openxmlformats.org/officeDocument/2006/relationships">
  <dimension ref="A1:G20"/>
  <sheetViews>
    <sheetView zoomScalePageLayoutView="0" workbookViewId="0" topLeftCell="A1">
      <selection activeCell="C24" sqref="C24"/>
    </sheetView>
  </sheetViews>
  <sheetFormatPr defaultColWidth="9.140625" defaultRowHeight="15"/>
  <cols>
    <col min="3" max="3" width="50.7109375" style="0" customWidth="1"/>
  </cols>
  <sheetData>
    <row r="1" spans="1:7" ht="19.5" customHeight="1">
      <c r="A1" s="154" t="s">
        <v>193</v>
      </c>
      <c r="B1" s="155" t="s">
        <v>194</v>
      </c>
      <c r="C1" s="156" t="s">
        <v>195</v>
      </c>
      <c r="D1" s="155" t="s">
        <v>198</v>
      </c>
      <c r="E1" s="157"/>
      <c r="F1" s="157"/>
      <c r="G1" s="158">
        <f>SUM(G2:G5)</f>
        <v>30.62</v>
      </c>
    </row>
    <row r="2" spans="1:7" ht="18">
      <c r="A2" s="159" t="s">
        <v>192</v>
      </c>
      <c r="B2" s="164" t="s">
        <v>202</v>
      </c>
      <c r="C2" s="165" t="s">
        <v>203</v>
      </c>
      <c r="D2" s="168" t="s">
        <v>198</v>
      </c>
      <c r="E2" s="171">
        <v>1</v>
      </c>
      <c r="F2" s="174">
        <v>7.55</v>
      </c>
      <c r="G2" s="177">
        <f>ROUND(E2*F2,2)</f>
        <v>7.55</v>
      </c>
    </row>
    <row r="3" spans="1:7" ht="27">
      <c r="A3" s="160" t="s">
        <v>20</v>
      </c>
      <c r="B3" s="163" t="s">
        <v>201</v>
      </c>
      <c r="C3" s="166" t="s">
        <v>204</v>
      </c>
      <c r="D3" s="169" t="s">
        <v>198</v>
      </c>
      <c r="E3" s="172">
        <v>1</v>
      </c>
      <c r="F3" s="175">
        <v>17.04</v>
      </c>
      <c r="G3" s="178">
        <f>ROUND(E3*F3,2)</f>
        <v>17.04</v>
      </c>
    </row>
    <row r="4" spans="1:7" ht="15">
      <c r="A4" s="160" t="s">
        <v>196</v>
      </c>
      <c r="B4" s="163" t="s">
        <v>200</v>
      </c>
      <c r="C4" s="166" t="s">
        <v>205</v>
      </c>
      <c r="D4" s="169" t="s">
        <v>207</v>
      </c>
      <c r="E4" s="172">
        <v>0.12</v>
      </c>
      <c r="F4" s="175">
        <v>17.85</v>
      </c>
      <c r="G4" s="178">
        <f>ROUND(E4*F4,2)</f>
        <v>2.14</v>
      </c>
    </row>
    <row r="5" spans="1:7" ht="15">
      <c r="A5" s="161" t="s">
        <v>196</v>
      </c>
      <c r="B5" s="162" t="s">
        <v>199</v>
      </c>
      <c r="C5" s="167" t="s">
        <v>206</v>
      </c>
      <c r="D5" s="170" t="s">
        <v>207</v>
      </c>
      <c r="E5" s="173">
        <v>0.1666</v>
      </c>
      <c r="F5" s="176">
        <v>23.36</v>
      </c>
      <c r="G5" s="179">
        <f>ROUND(E5*F5,2)</f>
        <v>3.89</v>
      </c>
    </row>
    <row r="7" spans="1:7" ht="27">
      <c r="A7" s="154" t="s">
        <v>193</v>
      </c>
      <c r="B7" s="155" t="s">
        <v>267</v>
      </c>
      <c r="C7" s="156" t="s">
        <v>268</v>
      </c>
      <c r="D7" s="155" t="s">
        <v>198</v>
      </c>
      <c r="E7" s="157"/>
      <c r="F7" s="157"/>
      <c r="G7" s="158">
        <f>SUM(G8:G11)</f>
        <v>178.94999999999996</v>
      </c>
    </row>
    <row r="8" spans="1:7" ht="18">
      <c r="A8" s="159" t="s">
        <v>192</v>
      </c>
      <c r="B8" s="164" t="s">
        <v>266</v>
      </c>
      <c r="C8" s="165" t="s">
        <v>268</v>
      </c>
      <c r="D8" s="168" t="s">
        <v>198</v>
      </c>
      <c r="E8" s="171">
        <v>1</v>
      </c>
      <c r="F8" s="174">
        <v>172.92</v>
      </c>
      <c r="G8" s="177">
        <f>ROUND(E8*F8,2)</f>
        <v>172.92</v>
      </c>
    </row>
    <row r="9" spans="1:7" ht="15">
      <c r="A9" s="160" t="s">
        <v>196</v>
      </c>
      <c r="B9" s="163" t="s">
        <v>200</v>
      </c>
      <c r="C9" s="166" t="s">
        <v>205</v>
      </c>
      <c r="D9" s="169" t="s">
        <v>207</v>
      </c>
      <c r="E9" s="172">
        <v>0.12</v>
      </c>
      <c r="F9" s="174">
        <v>17.85</v>
      </c>
      <c r="G9" s="177">
        <f>ROUND(E9*F9,2)</f>
        <v>2.14</v>
      </c>
    </row>
    <row r="10" spans="1:7" ht="15">
      <c r="A10" s="160" t="s">
        <v>196</v>
      </c>
      <c r="B10" s="162" t="s">
        <v>199</v>
      </c>
      <c r="C10" s="167" t="s">
        <v>206</v>
      </c>
      <c r="D10" s="169" t="s">
        <v>207</v>
      </c>
      <c r="E10" s="173">
        <v>0.1666</v>
      </c>
      <c r="F10" s="174">
        <v>23.36</v>
      </c>
      <c r="G10" s="177">
        <f>ROUND(E10*F10,2)</f>
        <v>3.89</v>
      </c>
    </row>
    <row r="12" spans="1:7" ht="27">
      <c r="A12" s="154" t="s">
        <v>193</v>
      </c>
      <c r="B12" s="155" t="s">
        <v>269</v>
      </c>
      <c r="C12" s="156" t="s">
        <v>281</v>
      </c>
      <c r="D12" s="155" t="s">
        <v>198</v>
      </c>
      <c r="E12" s="157"/>
      <c r="F12" s="157"/>
      <c r="G12" s="158">
        <f>SUM(G13:G16)</f>
        <v>134.65999999999997</v>
      </c>
    </row>
    <row r="13" spans="1:7" ht="18">
      <c r="A13" s="159" t="s">
        <v>192</v>
      </c>
      <c r="B13" s="164" t="s">
        <v>280</v>
      </c>
      <c r="C13" s="165" t="s">
        <v>281</v>
      </c>
      <c r="D13" s="168" t="s">
        <v>198</v>
      </c>
      <c r="E13" s="171">
        <v>1</v>
      </c>
      <c r="F13" s="174">
        <v>128.63</v>
      </c>
      <c r="G13" s="177">
        <f>ROUND(E13*F13,2)</f>
        <v>128.63</v>
      </c>
    </row>
    <row r="14" spans="1:7" ht="15">
      <c r="A14" s="160" t="s">
        <v>196</v>
      </c>
      <c r="B14" s="163" t="s">
        <v>200</v>
      </c>
      <c r="C14" s="166" t="s">
        <v>205</v>
      </c>
      <c r="D14" s="169" t="s">
        <v>207</v>
      </c>
      <c r="E14" s="172">
        <v>0.12</v>
      </c>
      <c r="F14" s="174">
        <v>17.85</v>
      </c>
      <c r="G14" s="177">
        <f>ROUND(E14*F14,2)</f>
        <v>2.14</v>
      </c>
    </row>
    <row r="15" spans="1:7" ht="15">
      <c r="A15" s="160" t="s">
        <v>196</v>
      </c>
      <c r="B15" s="162" t="s">
        <v>199</v>
      </c>
      <c r="C15" s="167" t="s">
        <v>206</v>
      </c>
      <c r="D15" s="169" t="s">
        <v>207</v>
      </c>
      <c r="E15" s="173">
        <v>0.1666</v>
      </c>
      <c r="F15" s="174">
        <v>23.36</v>
      </c>
      <c r="G15" s="177">
        <f>ROUND(E15*F15,2)</f>
        <v>3.89</v>
      </c>
    </row>
    <row r="17" spans="1:7" ht="18">
      <c r="A17" s="154" t="s">
        <v>193</v>
      </c>
      <c r="B17" s="155" t="s">
        <v>282</v>
      </c>
      <c r="C17" s="156" t="s">
        <v>285</v>
      </c>
      <c r="D17" s="155" t="s">
        <v>198</v>
      </c>
      <c r="E17" s="157"/>
      <c r="F17" s="157"/>
      <c r="G17" s="158">
        <f>SUM(G18:G21)</f>
        <v>184.98999999999998</v>
      </c>
    </row>
    <row r="18" spans="1:7" ht="18">
      <c r="A18" s="159" t="s">
        <v>192</v>
      </c>
      <c r="B18" s="164" t="s">
        <v>284</v>
      </c>
      <c r="C18" s="165" t="s">
        <v>285</v>
      </c>
      <c r="D18" s="168" t="s">
        <v>198</v>
      </c>
      <c r="E18" s="171">
        <v>1</v>
      </c>
      <c r="F18" s="174">
        <v>179.88</v>
      </c>
      <c r="G18" s="177">
        <f>ROUND(E18*F18,2)</f>
        <v>179.88</v>
      </c>
    </row>
    <row r="19" spans="1:7" ht="15">
      <c r="A19" s="160" t="s">
        <v>196</v>
      </c>
      <c r="B19" s="163" t="s">
        <v>200</v>
      </c>
      <c r="C19" s="166" t="s">
        <v>205</v>
      </c>
      <c r="D19" s="169" t="s">
        <v>207</v>
      </c>
      <c r="E19" s="172">
        <v>0.12</v>
      </c>
      <c r="F19" s="174">
        <v>17.85</v>
      </c>
      <c r="G19" s="177">
        <f>ROUND(E19*F19,2)</f>
        <v>2.14</v>
      </c>
    </row>
    <row r="20" spans="1:7" ht="15">
      <c r="A20" s="160" t="s">
        <v>196</v>
      </c>
      <c r="B20" s="162" t="s">
        <v>199</v>
      </c>
      <c r="C20" s="167" t="s">
        <v>206</v>
      </c>
      <c r="D20" s="169" t="s">
        <v>207</v>
      </c>
      <c r="E20" s="173">
        <v>0.1666</v>
      </c>
      <c r="F20" s="174">
        <v>17.85</v>
      </c>
      <c r="G20" s="177">
        <f>ROUND(E20*F20,2)</f>
        <v>2.97</v>
      </c>
    </row>
  </sheetData>
  <sheetProtection/>
  <printOptions/>
  <pageMargins left="0.511811024" right="0.511811024" top="0.787401575" bottom="0.787401575" header="0.31496062" footer="0.31496062"/>
  <pageSetup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819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Guilherme</dc:creator>
  <cp:keywords/>
  <dc:description/>
  <cp:lastModifiedBy>caironds</cp:lastModifiedBy>
  <cp:lastPrinted>2022-01-20T10:18:43Z</cp:lastPrinted>
  <dcterms:created xsi:type="dcterms:W3CDTF">2017-03-16T16:13:12Z</dcterms:created>
  <dcterms:modified xsi:type="dcterms:W3CDTF">2022-02-10T12:40:33Z</dcterms:modified>
  <cp:category/>
  <cp:version/>
  <cp:contentType/>
  <cp:contentStatus/>
  <cp:revision>34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